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6.xml" ContentType="application/vnd.openxmlformats-officedocument.spreadsheetml.pivotTab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hidePivotFieldList="1" defaultThemeVersion="166925"/>
  <mc:AlternateContent xmlns:mc="http://schemas.openxmlformats.org/markup-compatibility/2006">
    <mc:Choice Requires="x15">
      <x15ac:absPath xmlns:x15ac="http://schemas.microsoft.com/office/spreadsheetml/2010/11/ac" url="https://d.docs.live.net/fbfaededd9b22388/Desktop/"/>
    </mc:Choice>
  </mc:AlternateContent>
  <xr:revisionPtr revIDLastSave="24" documentId="8_{59E0BC49-EC6C-4804-A904-C94F48F8D6E9}" xr6:coauthVersionLast="47" xr6:coauthVersionMax="47" xr10:uidLastSave="{1A2A0647-66DD-47DB-BBA1-85B13E17DB25}"/>
  <workbookProtection lockStructure="1"/>
  <bookViews>
    <workbookView xWindow="-110" yWindow="-110" windowWidth="19420" windowHeight="10300" activeTab="1" xr2:uid="{C02DE3E7-27E5-274B-83DC-FDE66F47271B}"/>
  </bookViews>
  <sheets>
    <sheet name="Pricing" sheetId="1" r:id="rId1"/>
    <sheet name="Sales" sheetId="2" r:id="rId2"/>
    <sheet name="Pivot" sheetId="3" r:id="rId3"/>
    <sheet name="Taxes" sheetId="4" r:id="rId4"/>
    <sheet name="States" sheetId="5" r:id="rId5"/>
    <sheet name="Charts" sheetId="6" r:id="rId6"/>
    <sheet name="Heat map" sheetId="7" r:id="rId7"/>
    <sheet name="Future ahead" sheetId="8" r:id="rId8"/>
  </sheets>
  <definedNames>
    <definedName name="_xlnm._FilterDatabase" localSheetId="1" hidden="1">Sales!$C$3:$I$203</definedName>
    <definedName name="_xlnm.Print_Area" localSheetId="1">Sales!$C$4:$I$100</definedName>
    <definedName name="_xlnm.Print_Titles" localSheetId="1">Sales!$3:$3</definedName>
    <definedName name="Slicer_State">#N/A</definedName>
  </definedNames>
  <calcPr calcId="191029"/>
  <pivotCaches>
    <pivotCache cacheId="0" r:id="rId9"/>
    <pivotCache cacheId="4" r:id="rId10"/>
  </pivotCaches>
  <extLst>
    <ext xmlns:x14="http://schemas.microsoft.com/office/spreadsheetml/2009/9/main" uri="{BBE1A952-AA13-448e-AADC-164F8A28A991}">
      <x14:slicerCaches>
        <x14:slicerCache r:id="rId11"/>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K41" i="8" l="1"/>
  <c r="L41" i="8"/>
  <c r="L32" i="8"/>
  <c r="L33" i="8"/>
  <c r="L34" i="8"/>
  <c r="L35" i="8"/>
  <c r="L36" i="8"/>
  <c r="L37" i="8"/>
  <c r="L38" i="8"/>
  <c r="L39" i="8"/>
  <c r="L40" i="8"/>
  <c r="L31" i="8"/>
  <c r="K32" i="8"/>
  <c r="K33" i="8"/>
  <c r="K34" i="8"/>
  <c r="K35" i="8"/>
  <c r="K36" i="8"/>
  <c r="K37" i="8"/>
  <c r="K38" i="8"/>
  <c r="K39" i="8"/>
  <c r="K40" i="8"/>
  <c r="K31" i="8"/>
  <c r="J32" i="8"/>
  <c r="J33" i="8"/>
  <c r="J34" i="8"/>
  <c r="J35" i="8"/>
  <c r="J36" i="8"/>
  <c r="J37" i="8"/>
  <c r="J38" i="8"/>
  <c r="J39" i="8"/>
  <c r="J40" i="8"/>
  <c r="J31" i="8"/>
  <c r="I37" i="8"/>
  <c r="I38" i="8"/>
  <c r="I39" i="8"/>
  <c r="I40" i="8"/>
  <c r="I36" i="8"/>
  <c r="I33" i="8"/>
  <c r="I34" i="8"/>
  <c r="I35" i="8"/>
  <c r="I32" i="8"/>
  <c r="I31" i="8"/>
  <c r="L22" i="8"/>
  <c r="L13" i="8"/>
  <c r="L14" i="8"/>
  <c r="L15" i="8"/>
  <c r="L16" i="8"/>
  <c r="L17" i="8"/>
  <c r="L18" i="8"/>
  <c r="L19" i="8"/>
  <c r="L20" i="8"/>
  <c r="L21" i="8"/>
  <c r="L12" i="8"/>
  <c r="K22" i="8"/>
  <c r="K13" i="8"/>
  <c r="K14" i="8"/>
  <c r="K15" i="8"/>
  <c r="K16" i="8"/>
  <c r="K17" i="8"/>
  <c r="K18" i="8"/>
  <c r="K19" i="8"/>
  <c r="K20" i="8"/>
  <c r="K21" i="8"/>
  <c r="K12" i="8"/>
  <c r="J13" i="8"/>
  <c r="J14" i="8"/>
  <c r="J15" i="8"/>
  <c r="J16" i="8"/>
  <c r="J17" i="8"/>
  <c r="J18" i="8"/>
  <c r="J19" i="8"/>
  <c r="J20" i="8"/>
  <c r="J21" i="8"/>
  <c r="J12" i="8"/>
  <c r="I14" i="8"/>
  <c r="I15" i="8"/>
  <c r="I16" i="8"/>
  <c r="I17" i="8"/>
  <c r="I18" i="8"/>
  <c r="I19" i="8"/>
  <c r="I20" i="8"/>
  <c r="I21" i="8"/>
  <c r="I13" i="8"/>
  <c r="I12" i="8"/>
  <c r="J5" i="8"/>
  <c r="I5" i="8"/>
  <c r="C16" i="8"/>
  <c r="C15" i="8"/>
  <c r="C14" i="8"/>
  <c r="F11" i="8"/>
  <c r="F6" i="8"/>
  <c r="F7" i="8"/>
  <c r="F8" i="8"/>
  <c r="F9" i="8"/>
  <c r="F10" i="8"/>
  <c r="F5" i="8"/>
  <c r="N9" i="7"/>
  <c r="O9" i="7"/>
  <c r="P9" i="7"/>
  <c r="Q9" i="7"/>
  <c r="R9" i="7"/>
  <c r="S9" i="7"/>
  <c r="T9" i="7"/>
  <c r="U9" i="7"/>
  <c r="V9" i="7"/>
  <c r="W9" i="7"/>
  <c r="X9" i="7"/>
  <c r="M9" i="7"/>
  <c r="N8" i="7"/>
  <c r="O8" i="7"/>
  <c r="P8" i="7"/>
  <c r="Q8" i="7"/>
  <c r="R8" i="7"/>
  <c r="S8" i="7"/>
  <c r="T8" i="7"/>
  <c r="U8" i="7"/>
  <c r="V8" i="7"/>
  <c r="W8" i="7"/>
  <c r="X8" i="7"/>
  <c r="M8" i="7"/>
  <c r="N7" i="7"/>
  <c r="O7" i="7"/>
  <c r="P7" i="7"/>
  <c r="Q7" i="7"/>
  <c r="R7" i="7"/>
  <c r="S7" i="7"/>
  <c r="T7" i="7"/>
  <c r="U7" i="7"/>
  <c r="V7" i="7"/>
  <c r="W7" i="7"/>
  <c r="X7" i="7"/>
  <c r="M7" i="7"/>
  <c r="N6" i="7"/>
  <c r="O6" i="7"/>
  <c r="P6" i="7"/>
  <c r="Q6" i="7"/>
  <c r="R6" i="7"/>
  <c r="S6" i="7"/>
  <c r="T6" i="7"/>
  <c r="U6" i="7"/>
  <c r="V6" i="7"/>
  <c r="W6" i="7"/>
  <c r="X6" i="7"/>
  <c r="M6" i="7"/>
  <c r="I6" i="7"/>
  <c r="I7" i="7"/>
  <c r="I8" i="7"/>
  <c r="I9" i="7"/>
  <c r="I10" i="7"/>
  <c r="I11" i="7"/>
  <c r="I12" i="7"/>
  <c r="I13" i="7"/>
  <c r="I14" i="7"/>
  <c r="I15" i="7"/>
  <c r="I16" i="7"/>
  <c r="I17" i="7"/>
  <c r="I18" i="7"/>
  <c r="I19" i="7"/>
  <c r="I20" i="7"/>
  <c r="I21" i="7"/>
  <c r="I22" i="7"/>
  <c r="I23" i="7"/>
  <c r="I24" i="7"/>
  <c r="I25" i="7"/>
  <c r="I26" i="7"/>
  <c r="I27" i="7"/>
  <c r="I28" i="7"/>
  <c r="I29" i="7"/>
  <c r="I30" i="7"/>
  <c r="I31" i="7"/>
  <c r="I32" i="7"/>
  <c r="I33" i="7"/>
  <c r="I34" i="7"/>
  <c r="I35" i="7"/>
  <c r="I36" i="7"/>
  <c r="I37" i="7"/>
  <c r="I38"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188" i="7"/>
  <c r="I189" i="7"/>
  <c r="I190" i="7"/>
  <c r="I191" i="7"/>
  <c r="I192" i="7"/>
  <c r="I193" i="7"/>
  <c r="I194" i="7"/>
  <c r="I195" i="7"/>
  <c r="I196" i="7"/>
  <c r="I197" i="7"/>
  <c r="I198" i="7"/>
  <c r="I199" i="7"/>
  <c r="I200" i="7"/>
  <c r="I201" i="7"/>
  <c r="I202" i="7"/>
  <c r="I203" i="7"/>
  <c r="I204" i="7"/>
  <c r="I5"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5" i="7"/>
  <c r="Q5" i="7" s="1"/>
  <c r="G6" i="7"/>
  <c r="G7" i="7"/>
  <c r="G8" i="7"/>
  <c r="G9" i="7"/>
  <c r="G10" i="7"/>
  <c r="G11" i="7"/>
  <c r="G12" i="7"/>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G5" i="7"/>
  <c r="K5" i="5"/>
  <c r="K6" i="5"/>
  <c r="K7" i="5"/>
  <c r="K8" i="5"/>
  <c r="K9" i="5"/>
  <c r="K4" i="5"/>
  <c r="F10" i="5"/>
  <c r="G10" i="5"/>
  <c r="H10" i="5"/>
  <c r="I10" i="5"/>
  <c r="J10" i="5"/>
  <c r="E10" i="5"/>
  <c r="D10" i="5"/>
  <c r="J5" i="5"/>
  <c r="J6" i="5"/>
  <c r="J7" i="5"/>
  <c r="J8" i="5"/>
  <c r="J9" i="5"/>
  <c r="J4" i="5"/>
  <c r="I5" i="5"/>
  <c r="I6" i="5"/>
  <c r="I7" i="5"/>
  <c r="I8" i="5"/>
  <c r="I9" i="5"/>
  <c r="I4" i="5"/>
  <c r="H5" i="5"/>
  <c r="H6" i="5"/>
  <c r="H7" i="5"/>
  <c r="H8" i="5"/>
  <c r="H9" i="5"/>
  <c r="H4" i="5"/>
  <c r="G5" i="5"/>
  <c r="G6" i="5"/>
  <c r="G7" i="5"/>
  <c r="G8" i="5"/>
  <c r="G9" i="5"/>
  <c r="G4" i="5"/>
  <c r="F5" i="5"/>
  <c r="F6" i="5"/>
  <c r="F7" i="5"/>
  <c r="F8" i="5"/>
  <c r="F9" i="5"/>
  <c r="F4" i="5"/>
  <c r="E5" i="5"/>
  <c r="E6" i="5"/>
  <c r="E7" i="5"/>
  <c r="E8" i="5"/>
  <c r="E9" i="5"/>
  <c r="E4" i="5"/>
  <c r="D4" i="5"/>
  <c r="D5" i="5"/>
  <c r="D6" i="5"/>
  <c r="D7" i="5"/>
  <c r="D8" i="5"/>
  <c r="D9" i="5"/>
  <c r="F15" i="5"/>
  <c r="F16" i="5"/>
  <c r="F17" i="5"/>
  <c r="F18" i="5"/>
  <c r="F19" i="5"/>
  <c r="F20" i="5"/>
  <c r="F21" i="5"/>
  <c r="F22" i="5"/>
  <c r="F23" i="5"/>
  <c r="F24" i="5"/>
  <c r="F25" i="5"/>
  <c r="F26" i="5"/>
  <c r="F27" i="5"/>
  <c r="F28" i="5"/>
  <c r="F29" i="5"/>
  <c r="F30" i="5"/>
  <c r="F31" i="5"/>
  <c r="F32" i="5"/>
  <c r="F33" i="5"/>
  <c r="F34" i="5"/>
  <c r="F35" i="5"/>
  <c r="F36" i="5"/>
  <c r="F37" i="5"/>
  <c r="F38" i="5"/>
  <c r="F39" i="5"/>
  <c r="F40" i="5"/>
  <c r="F41" i="5"/>
  <c r="F42" i="5"/>
  <c r="F43" i="5"/>
  <c r="F44" i="5"/>
  <c r="F45" i="5"/>
  <c r="F46" i="5"/>
  <c r="F47" i="5"/>
  <c r="F48" i="5"/>
  <c r="F49" i="5"/>
  <c r="F50" i="5"/>
  <c r="F51" i="5"/>
  <c r="F52" i="5"/>
  <c r="F53" i="5"/>
  <c r="F54" i="5"/>
  <c r="F55" i="5"/>
  <c r="F56" i="5"/>
  <c r="F57" i="5"/>
  <c r="F58" i="5"/>
  <c r="F59" i="5"/>
  <c r="F60" i="5"/>
  <c r="F61" i="5"/>
  <c r="F62" i="5"/>
  <c r="F63" i="5"/>
  <c r="F64" i="5"/>
  <c r="F65" i="5"/>
  <c r="F66" i="5"/>
  <c r="F67" i="5"/>
  <c r="F68" i="5"/>
  <c r="F69" i="5"/>
  <c r="F70" i="5"/>
  <c r="F71" i="5"/>
  <c r="F72" i="5"/>
  <c r="F73" i="5"/>
  <c r="F74" i="5"/>
  <c r="F75" i="5"/>
  <c r="F76" i="5"/>
  <c r="F77" i="5"/>
  <c r="F78" i="5"/>
  <c r="F79" i="5"/>
  <c r="F80" i="5"/>
  <c r="F81" i="5"/>
  <c r="F82" i="5"/>
  <c r="F83" i="5"/>
  <c r="F84" i="5"/>
  <c r="F85" i="5"/>
  <c r="F86" i="5"/>
  <c r="F87" i="5"/>
  <c r="F88" i="5"/>
  <c r="F89" i="5"/>
  <c r="F90" i="5"/>
  <c r="F91" i="5"/>
  <c r="F92" i="5"/>
  <c r="F93" i="5"/>
  <c r="F94" i="5"/>
  <c r="F95" i="5"/>
  <c r="F96"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196" i="5"/>
  <c r="F197" i="5"/>
  <c r="F198" i="5"/>
  <c r="F199" i="5"/>
  <c r="F200" i="5"/>
  <c r="F201" i="5"/>
  <c r="F202" i="5"/>
  <c r="F203" i="5"/>
  <c r="F204" i="5"/>
  <c r="F205" i="5"/>
  <c r="F206" i="5"/>
  <c r="F207" i="5"/>
  <c r="F208" i="5"/>
  <c r="F209" i="5"/>
  <c r="F210" i="5"/>
  <c r="F211" i="5"/>
  <c r="F212" i="5"/>
  <c r="F213" i="5"/>
  <c r="F214" i="5"/>
  <c r="D20" i="4"/>
  <c r="D19" i="4"/>
  <c r="I7" i="4"/>
  <c r="I8" i="4"/>
  <c r="I9" i="4"/>
  <c r="I10" i="4"/>
  <c r="I11" i="4"/>
  <c r="I6" i="4"/>
  <c r="H17" i="4"/>
  <c r="H18" i="4"/>
  <c r="H19" i="4"/>
  <c r="H20" i="4"/>
  <c r="H21" i="4"/>
  <c r="H16" i="4"/>
  <c r="G17" i="4"/>
  <c r="G18" i="4"/>
  <c r="G19" i="4"/>
  <c r="G20" i="4"/>
  <c r="G21" i="4"/>
  <c r="G16" i="4"/>
  <c r="F17" i="4"/>
  <c r="F18" i="4"/>
  <c r="F19" i="4"/>
  <c r="F20" i="4"/>
  <c r="F21" i="4"/>
  <c r="F16" i="4"/>
  <c r="D21" i="4"/>
  <c r="D17" i="4"/>
  <c r="D18" i="4"/>
  <c r="D16" i="4"/>
  <c r="H7" i="4"/>
  <c r="H8" i="4"/>
  <c r="H9" i="4"/>
  <c r="H10" i="4"/>
  <c r="H11" i="4"/>
  <c r="G7" i="4"/>
  <c r="G8" i="4"/>
  <c r="G9" i="4"/>
  <c r="G10" i="4"/>
  <c r="G11" i="4"/>
  <c r="H6" i="4"/>
  <c r="G6" i="4"/>
  <c r="F7" i="4"/>
  <c r="F8" i="4"/>
  <c r="F9" i="4"/>
  <c r="F10" i="4"/>
  <c r="F11" i="4"/>
  <c r="F6" i="4"/>
  <c r="D6" i="4"/>
  <c r="D7" i="4"/>
  <c r="D8" i="4"/>
  <c r="D9" i="4"/>
  <c r="D10" i="4"/>
  <c r="D11" i="4"/>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9" i="2"/>
  <c r="F5" i="2"/>
  <c r="F6" i="2"/>
  <c r="F7" i="2"/>
  <c r="F8" i="2"/>
  <c r="F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4" i="2"/>
  <c r="M5" i="7" l="1"/>
  <c r="X5" i="7"/>
  <c r="T5" i="7"/>
  <c r="N5" i="7"/>
  <c r="W5" i="7"/>
  <c r="S5" i="7"/>
  <c r="O5" i="7"/>
  <c r="V5" i="7"/>
  <c r="R5" i="7"/>
  <c r="P5" i="7"/>
  <c r="U5" i="7"/>
</calcChain>
</file>

<file path=xl/sharedStrings.xml><?xml version="1.0" encoding="utf-8"?>
<sst xmlns="http://schemas.openxmlformats.org/spreadsheetml/2006/main" count="1196" uniqueCount="89">
  <si>
    <t>Service Type</t>
  </si>
  <si>
    <t>Service
Code</t>
  </si>
  <si>
    <t>Description of Service</t>
  </si>
  <si>
    <t>Discounts</t>
  </si>
  <si>
    <t>Price
(INR)</t>
  </si>
  <si>
    <t>ITR</t>
  </si>
  <si>
    <t>GSTR</t>
  </si>
  <si>
    <t>Tax audit</t>
  </si>
  <si>
    <t>GST audit</t>
  </si>
  <si>
    <t>Stat audit</t>
  </si>
  <si>
    <t>I1</t>
  </si>
  <si>
    <t>G1</t>
  </si>
  <si>
    <t>I2</t>
  </si>
  <si>
    <t>G2</t>
  </si>
  <si>
    <t>C1</t>
  </si>
  <si>
    <t>Income tax return</t>
  </si>
  <si>
    <t>GST returns</t>
  </si>
  <si>
    <t>Audit under Income tax Act, 1961</t>
  </si>
  <si>
    <t>Audit under Central Goods and Services tax Act, 2017</t>
  </si>
  <si>
    <t>Audit under Companies Act, 2013</t>
  </si>
  <si>
    <t>CA pricing sheet</t>
  </si>
  <si>
    <t>Combo of I1 and I2</t>
  </si>
  <si>
    <t>Combo of G1 and G2</t>
  </si>
  <si>
    <t>Date</t>
  </si>
  <si>
    <t>State</t>
  </si>
  <si>
    <t>Rajasthan</t>
  </si>
  <si>
    <t>Maharashtra</t>
  </si>
  <si>
    <t>Gujarat</t>
  </si>
  <si>
    <t>Punjab</t>
  </si>
  <si>
    <t>Tamil Nadu</t>
  </si>
  <si>
    <t>Goa</t>
  </si>
  <si>
    <t>Himachal Pradesh</t>
  </si>
  <si>
    <t>Bill no.</t>
  </si>
  <si>
    <t>Service</t>
  </si>
  <si>
    <t>GST Audit</t>
  </si>
  <si>
    <t>Tax Audit</t>
  </si>
  <si>
    <t>Stat Audit</t>
  </si>
  <si>
    <t>Accounting work</t>
  </si>
  <si>
    <t>Service code</t>
  </si>
  <si>
    <t>Amount (INR)</t>
  </si>
  <si>
    <t>29/02/2021</t>
  </si>
  <si>
    <t>Law</t>
  </si>
  <si>
    <t>Sales in 2021</t>
  </si>
  <si>
    <t>Total Sales</t>
  </si>
  <si>
    <t>Central Govt</t>
  </si>
  <si>
    <t>State Govt</t>
  </si>
  <si>
    <t>Local Govt</t>
  </si>
  <si>
    <t>NA</t>
  </si>
  <si>
    <t>Tax rates -&gt;</t>
  </si>
  <si>
    <t>Taxes payable</t>
  </si>
  <si>
    <t>Statement</t>
  </si>
  <si>
    <t>State Settlement</t>
  </si>
  <si>
    <t>Total</t>
  </si>
  <si>
    <t>Taxes for each service</t>
  </si>
  <si>
    <t>Taxes to states</t>
  </si>
  <si>
    <t>DAY</t>
  </si>
  <si>
    <t>MONTH</t>
  </si>
  <si>
    <t>YEAR</t>
  </si>
  <si>
    <t>MONTHS</t>
  </si>
  <si>
    <t>Profit</t>
  </si>
  <si>
    <t>Profit rate</t>
  </si>
  <si>
    <t>Row Labels</t>
  </si>
  <si>
    <t>Grand Total</t>
  </si>
  <si>
    <t>CGST Act ,2017</t>
  </si>
  <si>
    <t>Sum of Amount (INR)</t>
  </si>
  <si>
    <t>Average of Amount (INR)</t>
  </si>
  <si>
    <t>iii)</t>
  </si>
  <si>
    <t>i)</t>
  </si>
  <si>
    <t>ii)</t>
  </si>
  <si>
    <t>Column Labels</t>
  </si>
  <si>
    <t>(blank)</t>
  </si>
  <si>
    <t>SERVICE</t>
  </si>
  <si>
    <t>Amount</t>
  </si>
  <si>
    <t>STATE</t>
  </si>
  <si>
    <t>Income Tax Act ,1961</t>
  </si>
  <si>
    <t>Companies Act 2013</t>
  </si>
  <si>
    <t>others</t>
  </si>
  <si>
    <t>Year</t>
  </si>
  <si>
    <t>Years</t>
  </si>
  <si>
    <t>Present value</t>
  </si>
  <si>
    <t>Acc Value</t>
  </si>
  <si>
    <t>Annuity factor</t>
  </si>
  <si>
    <t>Delta</t>
  </si>
  <si>
    <t>i</t>
  </si>
  <si>
    <t>v</t>
  </si>
  <si>
    <t>Profits</t>
  </si>
  <si>
    <t>Discounting Factor</t>
  </si>
  <si>
    <t>Present Value</t>
  </si>
  <si>
    <t>Accumulated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</si>
</sst>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64" formatCode="_(* #,##0.00_);_(* \(#,##0.00\);_(* &quot;-&quot;??_);_(@_)"/>
    <numFmt numFmtId="165" formatCode="_(* #,##0_);_(* \(#,##0\);_(* &quot;-&quot;??_);_(@_)"/>
    <numFmt numFmtId="168" formatCode="0.0000%"/>
  </numFmts>
  <fonts count="6" x14ac:knownFonts="1">
    <font>
      <sz val="12"/>
      <color theme="1"/>
      <name val="Calibri"/>
      <family val="2"/>
      <scheme val="minor"/>
    </font>
    <font>
      <sz val="12"/>
      <color theme="1"/>
      <name val="Calibri"/>
      <family val="2"/>
      <scheme val="minor"/>
    </font>
    <font>
      <b/>
      <sz val="12"/>
      <color theme="1"/>
      <name val="Calibri"/>
      <family val="2"/>
      <scheme val="minor"/>
    </font>
    <font>
      <sz val="11"/>
      <color indexed="9"/>
      <name val="Arial"/>
      <family val="2"/>
    </font>
    <font>
      <sz val="10"/>
      <color indexed="9"/>
      <name val="Arial"/>
      <family val="2"/>
    </font>
    <font>
      <b/>
      <sz val="11"/>
      <color theme="1"/>
      <name val="Calibri"/>
      <family val="2"/>
      <scheme val="minor"/>
    </font>
  </fonts>
  <fills count="7">
    <fill>
      <patternFill patternType="none"/>
    </fill>
    <fill>
      <patternFill patternType="gray125"/>
    </fill>
    <fill>
      <patternFill patternType="solid">
        <fgColor theme="4"/>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bgColor indexed="64"/>
      </patternFill>
    </fill>
  </fills>
  <borders count="10">
    <border>
      <left/>
      <right/>
      <top/>
      <bottom/>
      <diagonal/>
    </border>
    <border>
      <left style="thin">
        <color indexed="55"/>
      </left>
      <right style="thin">
        <color indexed="55"/>
      </right>
      <top style="thin">
        <color indexed="55"/>
      </top>
      <bottom style="thin">
        <color indexed="55"/>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60">
    <xf numFmtId="0" fontId="0" fillId="0" borderId="0" xfId="0"/>
    <xf numFmtId="0" fontId="3" fillId="2" borderId="0" xfId="0" applyFont="1" applyFill="1" applyAlignment="1">
      <alignment horizontal="center" vertical="center" wrapText="1"/>
    </xf>
    <xf numFmtId="0" fontId="0" fillId="0" borderId="1" xfId="0" applyBorder="1" applyAlignment="1">
      <alignment horizontal="left" vertical="center" indent="1"/>
    </xf>
    <xf numFmtId="0" fontId="0" fillId="0" borderId="1" xfId="0" applyBorder="1" applyAlignment="1">
      <alignment horizontal="left" vertical="center" wrapText="1" indent="1"/>
    </xf>
    <xf numFmtId="164" fontId="0" fillId="0" borderId="1" xfId="0" applyNumberFormat="1" applyBorder="1" applyAlignment="1">
      <alignment vertical="center"/>
    </xf>
    <xf numFmtId="0" fontId="0" fillId="0" borderId="0" xfId="0" applyAlignment="1">
      <alignment vertical="center"/>
    </xf>
    <xf numFmtId="0" fontId="3" fillId="2" borderId="0" xfId="0" applyFont="1" applyFill="1" applyAlignment="1">
      <alignment horizontal="left" vertical="center" indent="1"/>
    </xf>
    <xf numFmtId="0" fontId="4" fillId="2" borderId="0" xfId="0" applyFont="1" applyFill="1" applyAlignment="1">
      <alignment vertical="center"/>
    </xf>
    <xf numFmtId="0" fontId="3" fillId="2" borderId="0" xfId="0" applyFont="1" applyFill="1" applyAlignment="1">
      <alignment horizontal="left" vertical="center"/>
    </xf>
    <xf numFmtId="164" fontId="0" fillId="0" borderId="0" xfId="0" applyNumberFormat="1"/>
    <xf numFmtId="0" fontId="2" fillId="0" borderId="0" xfId="0" applyFont="1"/>
    <xf numFmtId="0" fontId="0" fillId="0" borderId="2" xfId="0" applyBorder="1"/>
    <xf numFmtId="9" fontId="0" fillId="0" borderId="2" xfId="0" applyNumberFormat="1" applyBorder="1"/>
    <xf numFmtId="14" fontId="0" fillId="0" borderId="2" xfId="0" applyNumberFormat="1" applyBorder="1"/>
    <xf numFmtId="164" fontId="0" fillId="0" borderId="2" xfId="1" applyFont="1" applyBorder="1"/>
    <xf numFmtId="165" fontId="0" fillId="0" borderId="2" xfId="1" applyNumberFormat="1" applyFont="1" applyBorder="1"/>
    <xf numFmtId="165" fontId="0" fillId="0" borderId="0" xfId="0" applyNumberFormat="1"/>
    <xf numFmtId="0" fontId="5" fillId="3" borderId="2" xfId="0" applyFont="1" applyFill="1" applyBorder="1"/>
    <xf numFmtId="0" fontId="0" fillId="0" borderId="7" xfId="0" applyBorder="1"/>
    <xf numFmtId="0" fontId="2" fillId="3" borderId="2" xfId="0" applyFont="1" applyFill="1" applyBorder="1"/>
    <xf numFmtId="9" fontId="0" fillId="3" borderId="2" xfId="0" applyNumberFormat="1" applyFont="1" applyFill="1" applyBorder="1" applyAlignment="1">
      <alignment horizontal="center" vertical="center"/>
    </xf>
    <xf numFmtId="0" fontId="5" fillId="3" borderId="2" xfId="0" applyFont="1" applyFill="1" applyBorder="1" applyAlignment="1"/>
    <xf numFmtId="0" fontId="0" fillId="0" borderId="8" xfId="0" applyFill="1" applyBorder="1"/>
    <xf numFmtId="0" fontId="0" fillId="0" borderId="2" xfId="0" applyFill="1" applyBorder="1"/>
    <xf numFmtId="0" fontId="2" fillId="4" borderId="7" xfId="0" applyFont="1" applyFill="1" applyBorder="1"/>
    <xf numFmtId="0" fontId="2" fillId="4" borderId="2" xfId="0" applyFont="1" applyFill="1" applyBorder="1"/>
    <xf numFmtId="0" fontId="2" fillId="5" borderId="2" xfId="0" applyFont="1" applyFill="1" applyBorder="1" applyAlignment="1"/>
    <xf numFmtId="0" fontId="0" fillId="5" borderId="2" xfId="0" applyFont="1" applyFill="1" applyBorder="1" applyAlignment="1"/>
    <xf numFmtId="0" fontId="0" fillId="5" borderId="2" xfId="0" applyFont="1" applyFill="1" applyBorder="1"/>
    <xf numFmtId="0" fontId="0" fillId="0" borderId="1" xfId="0" applyNumberFormat="1" applyBorder="1" applyAlignment="1">
      <alignment vertical="center"/>
    </xf>
    <xf numFmtId="0" fontId="0" fillId="0" borderId="1" xfId="0" applyNumberFormat="1" applyBorder="1" applyAlignment="1">
      <alignment horizontal="left" vertical="center" indent="1"/>
    </xf>
    <xf numFmtId="0" fontId="0" fillId="0" borderId="1" xfId="0" applyNumberFormat="1" applyBorder="1" applyAlignment="1">
      <alignment horizontal="left" vertical="center" wrapText="1" indent="1"/>
    </xf>
    <xf numFmtId="0" fontId="0" fillId="0" borderId="1" xfId="0" applyNumberFormat="1" applyBorder="1" applyAlignment="1" applyProtection="1">
      <alignment horizontal="left" vertical="center"/>
      <protection hidden="1"/>
    </xf>
    <xf numFmtId="0" fontId="0" fillId="0" borderId="1" xfId="0" applyNumberFormat="1" applyBorder="1" applyAlignment="1" applyProtection="1">
      <alignment vertical="center"/>
      <protection hidden="1"/>
    </xf>
    <xf numFmtId="0" fontId="0" fillId="0" borderId="0" xfId="0" pivotButton="1"/>
    <xf numFmtId="0" fontId="0" fillId="0" borderId="0" xfId="0" applyAlignment="1">
      <alignment horizontal="left"/>
    </xf>
    <xf numFmtId="0" fontId="0" fillId="0" borderId="0" xfId="0" applyNumberFormat="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5" fillId="3" borderId="2" xfId="0" applyFont="1" applyFill="1" applyBorder="1" applyAlignment="1">
      <alignment horizontal="center"/>
    </xf>
    <xf numFmtId="0" fontId="2" fillId="3" borderId="2" xfId="0" applyFont="1" applyFill="1" applyBorder="1" applyAlignment="1">
      <alignment horizont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5" xfId="0" applyFont="1" applyFill="1" applyBorder="1" applyAlignment="1">
      <alignment horizontal="center"/>
    </xf>
    <xf numFmtId="0" fontId="0" fillId="0" borderId="2" xfId="0" applyBorder="1" applyAlignment="1">
      <alignment horizontal="left"/>
    </xf>
    <xf numFmtId="0" fontId="5" fillId="3" borderId="9" xfId="0" applyFont="1" applyFill="1" applyBorder="1"/>
    <xf numFmtId="0" fontId="2" fillId="3" borderId="0" xfId="0" applyFont="1" applyFill="1" applyBorder="1"/>
    <xf numFmtId="0" fontId="5" fillId="6" borderId="0" xfId="0" applyFont="1" applyFill="1" applyBorder="1"/>
    <xf numFmtId="0" fontId="0" fillId="6" borderId="0" xfId="0" applyFill="1" applyBorder="1"/>
    <xf numFmtId="165" fontId="0" fillId="6" borderId="0" xfId="1" applyNumberFormat="1" applyFont="1" applyFill="1" applyBorder="1"/>
    <xf numFmtId="9" fontId="0" fillId="0" borderId="0" xfId="2" applyFont="1"/>
    <xf numFmtId="0" fontId="5" fillId="3" borderId="9" xfId="0" applyFont="1" applyFill="1" applyBorder="1" applyAlignment="1"/>
    <xf numFmtId="10" fontId="0" fillId="0" borderId="0" xfId="0" applyNumberFormat="1"/>
    <xf numFmtId="168" fontId="0" fillId="0" borderId="0" xfId="0" applyNumberFormat="1"/>
    <xf numFmtId="43" fontId="0" fillId="0" borderId="0" xfId="0" applyNumberFormat="1"/>
    <xf numFmtId="0" fontId="0" fillId="0" borderId="0" xfId="0" applyAlignment="1">
      <alignment horizontal="center" vertical="center"/>
    </xf>
  </cellXfs>
  <cellStyles count="3">
    <cellStyle name="Comma" xfId="1" builtinId="3"/>
    <cellStyle name="Normal" xfId="0" builtinId="0"/>
    <cellStyle name="Percent" xfId="2" builtinId="5"/>
  </cellStyles>
  <dxfs count="20">
    <dxf>
      <fill>
        <gradientFill degree="90">
          <stop position="0">
            <color theme="9" tint="0.80001220740379042"/>
          </stop>
          <stop position="1">
            <color rgb="FF92D050"/>
          </stop>
        </gradientFill>
      </fill>
    </dxf>
    <dxf>
      <fill>
        <gradientFill degree="90">
          <stop position="0">
            <color theme="7" tint="0.80001220740379042"/>
          </stop>
          <stop position="1">
            <color theme="7" tint="0.59999389629810485"/>
          </stop>
        </gradientFill>
      </fill>
    </dxf>
    <dxf>
      <fill>
        <gradientFill degree="90">
          <stop position="0">
            <color theme="0"/>
          </stop>
          <stop position="1">
            <color rgb="FF00B0F0"/>
          </stop>
        </gradientFill>
      </fill>
    </dxf>
    <dxf>
      <fill>
        <gradientFill degree="90">
          <stop position="0">
            <color theme="5" tint="0.80001220740379042"/>
          </stop>
          <stop position="1">
            <color theme="5" tint="0.40000610370189521"/>
          </stop>
        </gradientFill>
      </fill>
    </dxf>
    <dxf>
      <fill>
        <gradientFill degree="90">
          <stop position="0">
            <color theme="9" tint="0.80001220740379042"/>
          </stop>
          <stop position="1">
            <color rgb="FF92D050"/>
          </stop>
        </gradientFill>
      </fill>
    </dxf>
    <dxf>
      <fill>
        <gradientFill degree="90">
          <stop position="0">
            <color theme="7" tint="0.80001220740379042"/>
          </stop>
          <stop position="1">
            <color theme="7" tint="0.59999389629810485"/>
          </stop>
        </gradientFill>
      </fill>
    </dxf>
    <dxf>
      <fill>
        <gradientFill degree="90">
          <stop position="0">
            <color theme="0"/>
          </stop>
          <stop position="1">
            <color rgb="FF00B0F0"/>
          </stop>
        </gradientFill>
      </fill>
    </dxf>
    <dxf>
      <fill>
        <gradientFill degree="90">
          <stop position="0">
            <color theme="5" tint="0.80001220740379042"/>
          </stop>
          <stop position="1">
            <color theme="5" tint="0.40000610370189521"/>
          </stop>
        </gradientFill>
      </fill>
    </dxf>
    <dxf>
      <fill>
        <gradientFill degree="90">
          <stop position="0">
            <color theme="9" tint="0.80001220740379042"/>
          </stop>
          <stop position="1">
            <color rgb="FF92D050"/>
          </stop>
        </gradientFill>
      </fill>
    </dxf>
    <dxf>
      <fill>
        <gradientFill degree="90">
          <stop position="0">
            <color theme="7" tint="0.80001220740379042"/>
          </stop>
          <stop position="1">
            <color theme="7" tint="0.59999389629810485"/>
          </stop>
        </gradientFill>
      </fill>
    </dxf>
    <dxf>
      <fill>
        <gradientFill degree="90">
          <stop position="0">
            <color theme="0"/>
          </stop>
          <stop position="1">
            <color rgb="FF00B0F0"/>
          </stop>
        </gradientFill>
      </fill>
    </dxf>
    <dxf>
      <fill>
        <gradientFill degree="90">
          <stop position="0">
            <color theme="5" tint="0.80001220740379042"/>
          </stop>
          <stop position="1">
            <color theme="5" tint="0.40000610370189521"/>
          </stop>
        </gradientFill>
      </fill>
    </dxf>
    <dxf>
      <fill>
        <gradientFill degree="90">
          <stop position="0">
            <color theme="9" tint="0.80001220740379042"/>
          </stop>
          <stop position="1">
            <color rgb="FF92D050"/>
          </stop>
        </gradientFill>
      </fill>
    </dxf>
    <dxf>
      <fill>
        <gradientFill degree="90">
          <stop position="0">
            <color theme="7" tint="0.80001220740379042"/>
          </stop>
          <stop position="1">
            <color theme="7" tint="0.59999389629810485"/>
          </stop>
        </gradientFill>
      </fill>
    </dxf>
    <dxf>
      <fill>
        <gradientFill degree="90">
          <stop position="0">
            <color theme="0"/>
          </stop>
          <stop position="1">
            <color rgb="FF00B0F0"/>
          </stop>
        </gradientFill>
      </fill>
    </dxf>
    <dxf>
      <fill>
        <gradientFill degree="90">
          <stop position="0">
            <color theme="5" tint="0.80001220740379042"/>
          </stop>
          <stop position="1">
            <color theme="5" tint="0.40000610370189521"/>
          </stop>
        </gradientFill>
      </fill>
    </dxf>
    <dxf>
      <fill>
        <gradientFill degree="90">
          <stop position="0">
            <color theme="9" tint="0.80001220740379042"/>
          </stop>
          <stop position="1">
            <color rgb="FF92D050"/>
          </stop>
        </gradientFill>
      </fill>
    </dxf>
    <dxf>
      <fill>
        <gradientFill degree="90">
          <stop position="0">
            <color theme="7" tint="0.80001220740379042"/>
          </stop>
          <stop position="1">
            <color theme="7" tint="0.59999389629810485"/>
          </stop>
        </gradientFill>
      </fill>
    </dxf>
    <dxf>
      <fill>
        <gradientFill degree="90">
          <stop position="0">
            <color theme="0"/>
          </stop>
          <stop position="1">
            <color rgb="FF00B0F0"/>
          </stop>
        </gradientFill>
      </fill>
    </dxf>
    <dxf>
      <fill>
        <gradientFill degree="90">
          <stop position="0">
            <color theme="5" tint="0.80001220740379042"/>
          </stop>
          <stop position="1">
            <color theme="5" tint="0.40000610370189521"/>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2.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[Assignment data(excel).xlsx]Pivot!PivotTable4</c:name>
    <c:fmtId val="0"/>
  </c:pivotSource>
  <c:chart>
    <c:title>
      <c:overlay val="0"/>
      <c:spPr>
        <a:noFill/>
        <a:ln>
          <a:noFill/>
        </a:ln>
        <a:effectLst/>
      </c:spPr>
      <c:txPr>
        <a:bodyPr rot="0" spcFirstLastPara="1" vertOverflow="ellipsis" vert="horz" wrap="square" anchor="ctr" anchorCtr="1"/>
        <a:lstStyle/>
        <a:p>
          <a:pPr>
            <a:defRPr sz="1400" b="0" i="0" u="none" strike="noStrike" kern="1200" cap="none" spc="0" baseline="0">
              <a:ln w="0"/>
              <a:solidFill>
                <a:schemeClr val="accent1"/>
              </a:solidFill>
              <a:effectLst>
                <a:outerShdw blurRad="38100" dist="25400" dir="5400000" algn="ctr" rotWithShape="0">
                  <a:srgbClr val="6E747A">
                    <a:alpha val="43000"/>
                  </a:srgbClr>
                </a:outerShdw>
              </a:effectLst>
              <a:latin typeface="+mn-lt"/>
              <a:ea typeface="+mn-ea"/>
              <a:cs typeface="+mn-cs"/>
            </a:defRPr>
          </a:pPr>
          <a:endParaRPr lang="en-US"/>
        </a:p>
      </c:txPr>
    </c:title>
    <c:autoTitleDeleted val="0"/>
    <c:pivotFmts>
      <c:pivotFmt>
        <c:idx val="0"/>
        <c:spPr>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5400000" scaled="1"/>
            <a:tileRect/>
          </a:gradFill>
          <a:ln>
            <a:noFill/>
          </a:ln>
          <a:effectLst/>
        </c:spPr>
        <c:marker>
          <c:symbol val="none"/>
        </c:marker>
        <c:dLbl>
          <c:idx val="0"/>
          <c:spPr>
            <a:noFill/>
            <a:ln>
              <a:noFill/>
            </a:ln>
            <a:effectLst/>
          </c:spPr>
          <c:txPr>
            <a:bodyPr rot="0" spcFirstLastPara="1" vertOverflow="ellipsis" vert="horz" wrap="square" anchor="ctr" anchorCtr="1"/>
            <a:lstStyle/>
            <a:p>
              <a:pPr>
                <a:defRPr sz="900" b="0" i="0" u="none" strike="noStrike" kern="1200" cap="none" spc="0" baseline="0">
                  <a:ln w="0"/>
                  <a:solidFill>
                    <a:schemeClr val="accent1"/>
                  </a:solidFill>
                  <a:effectLst>
                    <a:outerShdw blurRad="38100" dist="25400" dir="5400000" algn="ctr" rotWithShape="0">
                      <a:srgbClr val="6E747A">
                        <a:alpha val="43000"/>
                      </a:srgbClr>
                    </a:outerShdw>
                  </a:effectLst>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cap="none" spc="0" baseline="0">
                  <a:ln w="0"/>
                  <a:solidFill>
                    <a:schemeClr val="accent1"/>
                  </a:solidFill>
                  <a:effectLst>
                    <a:outerShdw blurRad="38100" dist="25400" dir="5400000" algn="ctr" rotWithShape="0">
                      <a:srgbClr val="6E747A">
                        <a:alpha val="43000"/>
                      </a:srgbClr>
                    </a:outerShdw>
                  </a:effectLst>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cap="none" spc="0" baseline="0">
                  <a:ln w="0"/>
                  <a:solidFill>
                    <a:schemeClr val="accent1"/>
                  </a:solidFill>
                  <a:effectLst>
                    <a:outerShdw blurRad="38100" dist="25400" dir="5400000" algn="ctr" rotWithShape="0">
                      <a:srgbClr val="6E747A">
                        <a:alpha val="43000"/>
                      </a:srgbClr>
                    </a:outerShdw>
                  </a:effectLst>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cap="none" spc="0" baseline="0">
                  <a:ln w="0"/>
                  <a:solidFill>
                    <a:schemeClr val="accent1"/>
                  </a:solidFill>
                  <a:effectLst>
                    <a:outerShdw blurRad="38100" dist="25400" dir="5400000" algn="ctr" rotWithShape="0">
                      <a:srgbClr val="6E747A">
                        <a:alpha val="43000"/>
                      </a:srgbClr>
                    </a:outerShdw>
                  </a:effectLst>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cap="none" spc="0" baseline="0">
                  <a:ln w="0"/>
                  <a:solidFill>
                    <a:schemeClr val="accent1"/>
                  </a:solidFill>
                  <a:effectLst>
                    <a:outerShdw blurRad="38100" dist="25400" dir="5400000" algn="ctr" rotWithShape="0">
                      <a:srgbClr val="6E747A">
                        <a:alpha val="43000"/>
                      </a:srgbClr>
                    </a:outerShdw>
                  </a:effectLst>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stacked"/>
        <c:varyColors val="0"/>
        <c:ser>
          <c:idx val="0"/>
          <c:order val="0"/>
          <c:tx>
            <c:strRef>
              <c:f>Pivot!$G$2:$G$3</c:f>
              <c:strCache>
                <c:ptCount val="1"/>
                <c:pt idx="0">
                  <c:v>Rajasthan</c:v>
                </c:pt>
              </c:strCache>
            </c:strRef>
          </c:tx>
          <c:spPr>
            <a:solidFill>
              <a:schemeClr val="accent1"/>
            </a:solidFill>
            <a:ln>
              <a:noFill/>
            </a:ln>
            <a:effectLst/>
          </c:spPr>
          <c:invertIfNegative val="0"/>
          <c:cat>
            <c:strRef>
              <c:f>Pivot!$F$4:$F$10</c:f>
              <c:strCache>
                <c:ptCount val="6"/>
                <c:pt idx="0">
                  <c:v>Accounting work</c:v>
                </c:pt>
                <c:pt idx="1">
                  <c:v>GST Audit</c:v>
                </c:pt>
                <c:pt idx="2">
                  <c:v>GSTR</c:v>
                </c:pt>
                <c:pt idx="3">
                  <c:v>ITR</c:v>
                </c:pt>
                <c:pt idx="4">
                  <c:v>Stat Audit</c:v>
                </c:pt>
                <c:pt idx="5">
                  <c:v>Tax Audit</c:v>
                </c:pt>
              </c:strCache>
            </c:strRef>
          </c:cat>
          <c:val>
            <c:numRef>
              <c:f>Pivot!$G$4:$G$10</c:f>
              <c:numCache>
                <c:formatCode>General</c:formatCode>
                <c:ptCount val="6"/>
                <c:pt idx="0">
                  <c:v>52000</c:v>
                </c:pt>
                <c:pt idx="1">
                  <c:v>21000</c:v>
                </c:pt>
                <c:pt idx="2">
                  <c:v>204000</c:v>
                </c:pt>
                <c:pt idx="3">
                  <c:v>71000</c:v>
                </c:pt>
                <c:pt idx="4">
                  <c:v>39000</c:v>
                </c:pt>
                <c:pt idx="5">
                  <c:v>66000</c:v>
                </c:pt>
              </c:numCache>
            </c:numRef>
          </c:val>
          <c:extLst>
            <c:ext xmlns:c16="http://schemas.microsoft.com/office/drawing/2014/chart" uri="{C3380CC4-5D6E-409C-BE32-E72D297353CC}">
              <c16:uniqueId val="{00000000-8E1F-4683-BDB0-C9EE87A7096C}"/>
            </c:ext>
          </c:extLst>
        </c:ser>
        <c:dLbls>
          <c:showLegendKey val="0"/>
          <c:showVal val="0"/>
          <c:showCatName val="0"/>
          <c:showSerName val="0"/>
          <c:showPercent val="0"/>
          <c:showBubbleSize val="0"/>
        </c:dLbls>
        <c:gapWidth val="150"/>
        <c:overlap val="100"/>
        <c:axId val="605139999"/>
        <c:axId val="605137919"/>
      </c:barChart>
      <c:catAx>
        <c:axId val="6051399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baseline="0">
                <a:ln w="0"/>
                <a:solidFill>
                  <a:schemeClr val="accent1"/>
                </a:solidFill>
                <a:effectLst>
                  <a:outerShdw blurRad="38100" dist="25400" dir="5400000" algn="ctr" rotWithShape="0">
                    <a:srgbClr val="6E747A">
                      <a:alpha val="43000"/>
                    </a:srgbClr>
                  </a:outerShdw>
                </a:effectLst>
                <a:latin typeface="+mn-lt"/>
                <a:ea typeface="+mn-ea"/>
                <a:cs typeface="+mn-cs"/>
              </a:defRPr>
            </a:pPr>
            <a:endParaRPr lang="en-US"/>
          </a:p>
        </c:txPr>
        <c:crossAx val="605137919"/>
        <c:crosses val="autoZero"/>
        <c:auto val="1"/>
        <c:lblAlgn val="ctr"/>
        <c:lblOffset val="100"/>
        <c:noMultiLvlLbl val="0"/>
      </c:catAx>
      <c:valAx>
        <c:axId val="60513791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cap="none" spc="0" baseline="0">
                <a:ln w="0"/>
                <a:solidFill>
                  <a:schemeClr val="accent1"/>
                </a:solidFill>
                <a:effectLst>
                  <a:outerShdw blurRad="38100" dist="25400" dir="5400000" algn="ctr" rotWithShape="0">
                    <a:srgbClr val="6E747A">
                      <a:alpha val="43000"/>
                    </a:srgbClr>
                  </a:outerShdw>
                </a:effectLst>
                <a:latin typeface="+mn-lt"/>
                <a:ea typeface="+mn-ea"/>
                <a:cs typeface="+mn-cs"/>
              </a:defRPr>
            </a:pPr>
            <a:endParaRPr lang="en-US"/>
          </a:p>
        </c:txPr>
        <c:crossAx val="605139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cap="none" spc="0" baseline="0">
              <a:ln w="0"/>
              <a:solidFill>
                <a:schemeClr val="accent1"/>
              </a:solidFill>
              <a:effectLst>
                <a:outerShdw blurRad="38100" dist="25400" dir="5400000" algn="ctr" rotWithShape="0">
                  <a:srgbClr val="6E747A">
                    <a:alpha val="43000"/>
                  </a:srgbClr>
                </a:outerShdw>
              </a:effectLst>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b="0" cap="none" spc="0">
          <a:ln w="0"/>
          <a:solidFill>
            <a:schemeClr val="accent1"/>
          </a:solidFill>
          <a:effectLst>
            <a:outerShdw blurRad="38100" dist="25400" dir="5400000" algn="ctr" rotWithShape="0">
              <a:srgbClr val="6E747A">
                <a:alpha val="43000"/>
              </a:srgbClr>
            </a:outerShdw>
          </a:effectLst>
        </a:defRPr>
      </a:pPr>
      <a:endParaRPr lang="en-US"/>
    </a:p>
  </c:txPr>
  <c:printSettings>
    <c:headerFooter/>
    <c:pageMargins b="0.75" l="0.7" r="0.7" t="0.75" header="0.3" footer="0.3"/>
    <c:pageSetup orientation="landscape"/>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IN"/>
              <a:t>SERVICE</a:t>
            </a: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lotArea>
      <c:layout/>
      <c:pieChart>
        <c:varyColors val="1"/>
        <c:ser>
          <c:idx val="0"/>
          <c:order val="0"/>
          <c:tx>
            <c:strRef>
              <c:f>Charts!$C$2</c:f>
              <c:strCache>
                <c:ptCount val="1"/>
                <c:pt idx="0">
                  <c:v>Amount</c:v>
                </c:pt>
              </c:strCache>
            </c:strRef>
          </c:tx>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dPt>
          <c:dPt>
            <c:idx val="4"/>
            <c:bubble3D val="0"/>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a:noFill/>
              </a:ln>
              <a:effectLst>
                <a:outerShdw blurRad="57150" dist="19050" dir="5400000" algn="ctr" rotWithShape="0">
                  <a:srgbClr val="000000">
                    <a:alpha val="63000"/>
                  </a:srgbClr>
                </a:outerShdw>
              </a:effectLst>
            </c:spPr>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dPt>
          <c:cat>
            <c:strRef>
              <c:f>Charts!$B$3:$B$8</c:f>
              <c:strCache>
                <c:ptCount val="6"/>
                <c:pt idx="0">
                  <c:v>GST Audit</c:v>
                </c:pt>
                <c:pt idx="1">
                  <c:v>Stat Audit</c:v>
                </c:pt>
                <c:pt idx="2">
                  <c:v>ITR</c:v>
                </c:pt>
                <c:pt idx="3">
                  <c:v>GSTR</c:v>
                </c:pt>
                <c:pt idx="4">
                  <c:v>Tax Audit</c:v>
                </c:pt>
                <c:pt idx="5">
                  <c:v>Accounting work</c:v>
                </c:pt>
              </c:strCache>
            </c:strRef>
          </c:cat>
          <c:val>
            <c:numRef>
              <c:f>Charts!$C$3:$C$8</c:f>
              <c:numCache>
                <c:formatCode>General</c:formatCode>
                <c:ptCount val="6"/>
                <c:pt idx="0">
                  <c:v>454000</c:v>
                </c:pt>
                <c:pt idx="1">
                  <c:v>500000</c:v>
                </c:pt>
                <c:pt idx="2">
                  <c:v>785000</c:v>
                </c:pt>
                <c:pt idx="3">
                  <c:v>1312000</c:v>
                </c:pt>
                <c:pt idx="4">
                  <c:v>412000</c:v>
                </c:pt>
                <c:pt idx="5">
                  <c:v>211000</c:v>
                </c:pt>
              </c:numCache>
            </c:numRef>
          </c:val>
          <c:extLst>
            <c:ext xmlns:c16="http://schemas.microsoft.com/office/drawing/2014/chart" uri="{C3380CC4-5D6E-409C-BE32-E72D297353CC}">
              <c16:uniqueId val="{00000000-4543-460A-AE83-33C185F4FD4E}"/>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LAW</a:t>
            </a: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plotArea>
      <c:layout/>
      <c:pieChart>
        <c:varyColors val="1"/>
        <c:ser>
          <c:idx val="0"/>
          <c:order val="0"/>
          <c:tx>
            <c:strRef>
              <c:f>Charts!$C$19</c:f>
              <c:strCache>
                <c:ptCount val="1"/>
                <c:pt idx="0">
                  <c:v>Amount</c:v>
                </c:pt>
              </c:strCache>
            </c:strRef>
          </c:tx>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dPt>
          <c:cat>
            <c:strRef>
              <c:f>Charts!$B$20:$B$23</c:f>
              <c:strCache>
                <c:ptCount val="4"/>
                <c:pt idx="0">
                  <c:v>Income Tax Act ,1961</c:v>
                </c:pt>
                <c:pt idx="1">
                  <c:v>CGST Act ,2017</c:v>
                </c:pt>
                <c:pt idx="2">
                  <c:v>Companies Act 2013</c:v>
                </c:pt>
                <c:pt idx="3">
                  <c:v>others</c:v>
                </c:pt>
              </c:strCache>
            </c:strRef>
          </c:cat>
          <c:val>
            <c:numRef>
              <c:f>Charts!$C$20:$C$23</c:f>
              <c:numCache>
                <c:formatCode>General</c:formatCode>
                <c:ptCount val="4"/>
                <c:pt idx="0">
                  <c:v>1197000</c:v>
                </c:pt>
                <c:pt idx="1">
                  <c:v>1742000</c:v>
                </c:pt>
                <c:pt idx="2">
                  <c:v>476000</c:v>
                </c:pt>
                <c:pt idx="3">
                  <c:v>211000</c:v>
                </c:pt>
              </c:numCache>
            </c:numRef>
          </c:val>
          <c:extLst>
            <c:ext xmlns:c16="http://schemas.microsoft.com/office/drawing/2014/chart" uri="{C3380CC4-5D6E-409C-BE32-E72D297353CC}">
              <c16:uniqueId val="{00000000-CD5F-4D11-9A9B-019AC5DD6193}"/>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STATE</a:t>
            </a: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Charts!$C$10</c:f>
              <c:strCache>
                <c:ptCount val="1"/>
                <c:pt idx="0">
                  <c:v>Amount</c:v>
                </c:pt>
              </c:strCache>
            </c:strRef>
          </c:tx>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dPt>
          <c:dPt>
            <c:idx val="4"/>
            <c:bubble3D val="0"/>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dPt>
          <c:dPt>
            <c:idx val="6"/>
            <c:bubble3D val="0"/>
            <c:spPr>
              <a:gradFill rotWithShape="1">
                <a:gsLst>
                  <a:gs pos="0">
                    <a:schemeClr val="accent1">
                      <a:lumMod val="60000"/>
                      <a:satMod val="103000"/>
                      <a:lumMod val="102000"/>
                      <a:tint val="94000"/>
                    </a:schemeClr>
                  </a:gs>
                  <a:gs pos="50000">
                    <a:schemeClr val="accent1">
                      <a:lumMod val="60000"/>
                      <a:satMod val="110000"/>
                      <a:lumMod val="100000"/>
                      <a:shade val="100000"/>
                    </a:schemeClr>
                  </a:gs>
                  <a:gs pos="100000">
                    <a:schemeClr val="accent1">
                      <a:lumMod val="60000"/>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dPt>
          <c:cat>
            <c:strRef>
              <c:f>Charts!$B$11:$B$17</c:f>
              <c:strCache>
                <c:ptCount val="7"/>
                <c:pt idx="0">
                  <c:v>Maharashtra</c:v>
                </c:pt>
                <c:pt idx="1">
                  <c:v>Gujarat</c:v>
                </c:pt>
                <c:pt idx="2">
                  <c:v>Punjab</c:v>
                </c:pt>
                <c:pt idx="3">
                  <c:v>Tamil Nadu</c:v>
                </c:pt>
                <c:pt idx="4">
                  <c:v>Rajasthan</c:v>
                </c:pt>
                <c:pt idx="5">
                  <c:v>Goa</c:v>
                </c:pt>
                <c:pt idx="6">
                  <c:v>Himachal Pradesh</c:v>
                </c:pt>
              </c:strCache>
            </c:strRef>
          </c:cat>
          <c:val>
            <c:numRef>
              <c:f>Charts!$C$11:$C$17</c:f>
              <c:numCache>
                <c:formatCode>General</c:formatCode>
                <c:ptCount val="7"/>
                <c:pt idx="0">
                  <c:v>979000</c:v>
                </c:pt>
                <c:pt idx="1">
                  <c:v>603000</c:v>
                </c:pt>
                <c:pt idx="2">
                  <c:v>376000</c:v>
                </c:pt>
                <c:pt idx="3">
                  <c:v>559000</c:v>
                </c:pt>
                <c:pt idx="4">
                  <c:v>453000</c:v>
                </c:pt>
                <c:pt idx="5">
                  <c:v>241000</c:v>
                </c:pt>
                <c:pt idx="6">
                  <c:v>463000</c:v>
                </c:pt>
              </c:numCache>
            </c:numRef>
          </c:val>
          <c:extLst>
            <c:ext xmlns:c16="http://schemas.microsoft.com/office/drawing/2014/chart" uri="{C3380CC4-5D6E-409C-BE32-E72D297353CC}">
              <c16:uniqueId val="{00000000-A8CE-482F-8A61-771EF66F5CDC}"/>
            </c:ext>
          </c:extLst>
        </c:ser>
        <c:dLbls>
          <c:showLegendKey val="0"/>
          <c:showVal val="0"/>
          <c:showCatName val="0"/>
          <c:showSerName val="0"/>
          <c:showPercent val="0"/>
          <c:showBubbleSize val="0"/>
          <c:showLeaderLines val="1"/>
        </c:dLbls>
      </c:pie3D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7">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57">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268">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8</xdr:col>
      <xdr:colOff>673100</xdr:colOff>
      <xdr:row>0</xdr:row>
      <xdr:rowOff>114300</xdr:rowOff>
    </xdr:from>
    <xdr:to>
      <xdr:col>11</xdr:col>
      <xdr:colOff>63500</xdr:colOff>
      <xdr:row>14</xdr:row>
      <xdr:rowOff>73019</xdr:rowOff>
    </xdr:to>
    <mc:AlternateContent xmlns:mc="http://schemas.openxmlformats.org/markup-compatibility/2006" xmlns:a14="http://schemas.microsoft.com/office/drawing/2010/main">
      <mc:Choice Requires="a14">
        <xdr:graphicFrame macro="">
          <xdr:nvGraphicFramePr>
            <xdr:cNvPr id="2" name="State">
              <a:extLst>
                <a:ext uri="{FF2B5EF4-FFF2-40B4-BE49-F238E27FC236}">
                  <a16:creationId xmlns:a16="http://schemas.microsoft.com/office/drawing/2014/main" id="{8D2195BD-C1B6-4EFF-8164-98C0D038087B}"/>
                </a:ext>
              </a:extLst>
            </xdr:cNvPr>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mlns="">
        <xdr:sp macro="" textlink="">
          <xdr:nvSpPr>
            <xdr:cNvPr id="0" name=""/>
            <xdr:cNvSpPr>
              <a:spLocks noTextEdit="1"/>
            </xdr:cNvSpPr>
          </xdr:nvSpPr>
          <xdr:spPr>
            <a:xfrm>
              <a:off x="9144000" y="114300"/>
              <a:ext cx="1828800" cy="2714619"/>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4</xdr:col>
      <xdr:colOff>171450</xdr:colOff>
      <xdr:row>10</xdr:row>
      <xdr:rowOff>107950</xdr:rowOff>
    </xdr:from>
    <xdr:to>
      <xdr:col>8</xdr:col>
      <xdr:colOff>558800</xdr:colOff>
      <xdr:row>24</xdr:row>
      <xdr:rowOff>95250</xdr:rowOff>
    </xdr:to>
    <xdr:graphicFrame macro="">
      <xdr:nvGraphicFramePr>
        <xdr:cNvPr id="3" name="Chart 2">
          <a:extLst>
            <a:ext uri="{FF2B5EF4-FFF2-40B4-BE49-F238E27FC236}">
              <a16:creationId xmlns:a16="http://schemas.microsoft.com/office/drawing/2014/main" id="{59441770-15E2-4C54-A155-EBBACB3FDC9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558800</xdr:colOff>
      <xdr:row>2</xdr:row>
      <xdr:rowOff>19050</xdr:rowOff>
    </xdr:from>
    <xdr:to>
      <xdr:col>8</xdr:col>
      <xdr:colOff>488950</xdr:colOff>
      <xdr:row>16</xdr:row>
      <xdr:rowOff>6350</xdr:rowOff>
    </xdr:to>
    <xdr:graphicFrame macro="">
      <xdr:nvGraphicFramePr>
        <xdr:cNvPr id="2" name="Chart 1">
          <a:extLst>
            <a:ext uri="{FF2B5EF4-FFF2-40B4-BE49-F238E27FC236}">
              <a16:creationId xmlns:a16="http://schemas.microsoft.com/office/drawing/2014/main" id="{AB46E4D3-41E9-453A-AE83-615ADE0EA5A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609600</xdr:colOff>
      <xdr:row>18</xdr:row>
      <xdr:rowOff>171450</xdr:rowOff>
    </xdr:from>
    <xdr:to>
      <xdr:col>8</xdr:col>
      <xdr:colOff>539750</xdr:colOff>
      <xdr:row>32</xdr:row>
      <xdr:rowOff>158750</xdr:rowOff>
    </xdr:to>
    <xdr:graphicFrame macro="">
      <xdr:nvGraphicFramePr>
        <xdr:cNvPr id="3" name="Chart 2">
          <a:extLst>
            <a:ext uri="{FF2B5EF4-FFF2-40B4-BE49-F238E27FC236}">
              <a16:creationId xmlns:a16="http://schemas.microsoft.com/office/drawing/2014/main" id="{E72260C8-87C3-430A-8F2E-3F124AFF1DA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196850</xdr:colOff>
      <xdr:row>8</xdr:row>
      <xdr:rowOff>114300</xdr:rowOff>
    </xdr:from>
    <xdr:to>
      <xdr:col>14</xdr:col>
      <xdr:colOff>704850</xdr:colOff>
      <xdr:row>22</xdr:row>
      <xdr:rowOff>101600</xdr:rowOff>
    </xdr:to>
    <xdr:graphicFrame macro="">
      <xdr:nvGraphicFramePr>
        <xdr:cNvPr id="4" name="Chart 3">
          <a:extLst>
            <a:ext uri="{FF2B5EF4-FFF2-40B4-BE49-F238E27FC236}">
              <a16:creationId xmlns:a16="http://schemas.microsoft.com/office/drawing/2014/main" id="{68875E3E-2B42-4B54-B2BC-25E8C1CD606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793750</xdr:colOff>
      <xdr:row>0</xdr:row>
      <xdr:rowOff>127000</xdr:rowOff>
    </xdr:from>
    <xdr:to>
      <xdr:col>9</xdr:col>
      <xdr:colOff>1022350</xdr:colOff>
      <xdr:row>2</xdr:row>
      <xdr:rowOff>101600</xdr:rowOff>
    </xdr:to>
    <xdr:sp macro="" textlink="">
      <xdr:nvSpPr>
        <xdr:cNvPr id="2" name="TextBox 1">
          <a:extLst>
            <a:ext uri="{FF2B5EF4-FFF2-40B4-BE49-F238E27FC236}">
              <a16:creationId xmlns:a16="http://schemas.microsoft.com/office/drawing/2014/main" id="{C6DD45FD-F1E7-4C02-93DC-EDB284B42FC2}"/>
            </a:ext>
          </a:extLst>
        </xdr:cNvPr>
        <xdr:cNvSpPr txBox="1"/>
      </xdr:nvSpPr>
      <xdr:spPr>
        <a:xfrm>
          <a:off x="6946900" y="127000"/>
          <a:ext cx="2978150" cy="368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N" sz="1100"/>
            <a:t>(i)Profit earned at same level for 10 years</a:t>
          </a:r>
        </a:p>
      </xdr:txBody>
    </xdr:sp>
    <xdr:clientData/>
  </xdr:twoCellAnchor>
  <xdr:twoCellAnchor>
    <xdr:from>
      <xdr:col>7</xdr:col>
      <xdr:colOff>0</xdr:colOff>
      <xdr:row>6</xdr:row>
      <xdr:rowOff>165100</xdr:rowOff>
    </xdr:from>
    <xdr:to>
      <xdr:col>9</xdr:col>
      <xdr:colOff>1022350</xdr:colOff>
      <xdr:row>8</xdr:row>
      <xdr:rowOff>152400</xdr:rowOff>
    </xdr:to>
    <xdr:sp macro="" textlink="">
      <xdr:nvSpPr>
        <xdr:cNvPr id="3" name="TextBox 2">
          <a:extLst>
            <a:ext uri="{FF2B5EF4-FFF2-40B4-BE49-F238E27FC236}">
              <a16:creationId xmlns:a16="http://schemas.microsoft.com/office/drawing/2014/main" id="{0FDE7E17-182F-4606-B59C-ECC38B218CCC}"/>
            </a:ext>
          </a:extLst>
        </xdr:cNvPr>
        <xdr:cNvSpPr txBox="1"/>
      </xdr:nvSpPr>
      <xdr:spPr>
        <a:xfrm>
          <a:off x="6965950" y="1346200"/>
          <a:ext cx="2959100" cy="381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N" sz="1100"/>
            <a:t>(ii)Profit increases</a:t>
          </a:r>
          <a:r>
            <a:rPr lang="en-IN" sz="1100" baseline="0"/>
            <a:t> by 6%pa for next 10 years</a:t>
          </a:r>
          <a:endParaRPr lang="en-IN" sz="1100"/>
        </a:p>
      </xdr:txBody>
    </xdr:sp>
    <xdr:clientData/>
  </xdr:twoCellAnchor>
  <xdr:twoCellAnchor>
    <xdr:from>
      <xdr:col>7</xdr:col>
      <xdr:colOff>234950</xdr:colOff>
      <xdr:row>25</xdr:row>
      <xdr:rowOff>38100</xdr:rowOff>
    </xdr:from>
    <xdr:to>
      <xdr:col>12</xdr:col>
      <xdr:colOff>241300</xdr:colOff>
      <xdr:row>27</xdr:row>
      <xdr:rowOff>190500</xdr:rowOff>
    </xdr:to>
    <xdr:sp macro="" textlink="">
      <xdr:nvSpPr>
        <xdr:cNvPr id="4" name="TextBox 3">
          <a:extLst>
            <a:ext uri="{FF2B5EF4-FFF2-40B4-BE49-F238E27FC236}">
              <a16:creationId xmlns:a16="http://schemas.microsoft.com/office/drawing/2014/main" id="{DE9E6670-DEB3-4009-919D-05FBB825A546}"/>
            </a:ext>
          </a:extLst>
        </xdr:cNvPr>
        <xdr:cNvSpPr txBox="1"/>
      </xdr:nvSpPr>
      <xdr:spPr>
        <a:xfrm>
          <a:off x="7200900" y="4959350"/>
          <a:ext cx="4889500" cy="546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N" sz="1100"/>
            <a:t>(iii)Profit increases 5%</a:t>
          </a:r>
          <a:r>
            <a:rPr lang="en-IN" sz="1100" baseline="0"/>
            <a:t> for next 5 years ans reduces by 3% for next 5 years</a:t>
          </a:r>
          <a:endParaRPr lang="en-IN" sz="1100"/>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anisha Saran" refreshedDate="44585.408290162035" createdVersion="7" refreshedVersion="7" minRefreshableVersion="3" recordCount="200" xr:uid="{139AC0FF-E5B5-4FAD-A1EC-39B5360433AD}">
  <cacheSource type="worksheet">
    <worksheetSource ref="C3:I203" sheet="Sales"/>
  </cacheSource>
  <cacheFields count="7">
    <cacheField name="Bill no." numFmtId="0">
      <sharedItems containsSemiMixedTypes="0" containsString="0" containsNumber="1" containsInteger="1" minValue="1" maxValue="200"/>
    </cacheField>
    <cacheField name="Service" numFmtId="0">
      <sharedItems count="6">
        <s v="GST Audit"/>
        <s v="Stat Audit"/>
        <s v="GSTR"/>
        <s v="Accounting work"/>
        <s v="Tax Audit"/>
        <s v="ITR"/>
      </sharedItems>
    </cacheField>
    <cacheField name="Service code" numFmtId="0">
      <sharedItems/>
    </cacheField>
    <cacheField name="Law" numFmtId="0">
      <sharedItems count="4">
        <s v="CGST Act ,2017"/>
        <s v="Companies Act 2013"/>
        <s v="others"/>
        <s v="Income Tax Act ,1961"/>
      </sharedItems>
    </cacheField>
    <cacheField name="Amount (INR)" numFmtId="165">
      <sharedItems containsSemiMixedTypes="0" containsString="0" containsNumber="1" containsInteger="1" minValue="7000" maxValue="30000"/>
    </cacheField>
    <cacheField name="Date" numFmtId="14">
      <sharedItems containsDate="1" containsMixedTypes="1" minDate="2021-01-06T00:00:00" maxDate="2021-12-17T00:00:00"/>
    </cacheField>
    <cacheField name="State" numFmtId="0">
      <sharedItems count="7">
        <s v="Maharashtra"/>
        <s v="Gujarat"/>
        <s v="Punjab"/>
        <s v="Tamil Nadu"/>
        <s v="Rajasthan"/>
        <s v="Goa"/>
        <s v="Himachal Pradesh"/>
      </sharedItems>
    </cacheField>
  </cacheFields>
  <extLst>
    <ext xmlns:x14="http://schemas.microsoft.com/office/spreadsheetml/2009/9/main" uri="{725AE2AE-9491-48be-B2B4-4EB974FC3084}">
      <x14:pivotCacheDefinition pivotCacheId="2027325835"/>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anisha Saran" refreshedDate="44586.523070949072" createdVersion="7" refreshedVersion="7" minRefreshableVersion="3" recordCount="201" xr:uid="{EF2EF176-48BE-4EC6-9F68-07C4DA89DF4B}">
  <cacheSource type="worksheet">
    <worksheetSource ref="C3:I204" sheet="Sales"/>
  </cacheSource>
  <cacheFields count="7">
    <cacheField name="Bill no." numFmtId="0">
      <sharedItems containsString="0" containsBlank="1" containsNumber="1" containsInteger="1" minValue="1" maxValue="200"/>
    </cacheField>
    <cacheField name="Service" numFmtId="0">
      <sharedItems containsBlank="1" count="7">
        <s v="GST Audit"/>
        <s v="Stat Audit"/>
        <s v="GSTR"/>
        <s v="Accounting work"/>
        <s v="Tax Audit"/>
        <s v="ITR"/>
        <m/>
      </sharedItems>
    </cacheField>
    <cacheField name="Service code" numFmtId="0">
      <sharedItems containsBlank="1"/>
    </cacheField>
    <cacheField name="Law" numFmtId="0">
      <sharedItems containsBlank="1"/>
    </cacheField>
    <cacheField name="Amount (INR)" numFmtId="0">
      <sharedItems containsString="0" containsBlank="1" containsNumber="1" containsInteger="1" minValue="7000" maxValue="30000"/>
    </cacheField>
    <cacheField name="Date" numFmtId="0">
      <sharedItems containsDate="1" containsBlank="1" containsMixedTypes="1" minDate="2021-01-06T00:00:00" maxDate="2021-12-17T00:00:00"/>
    </cacheField>
    <cacheField name="State"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0">
  <r>
    <n v="1"/>
    <x v="0"/>
    <s v="G2"/>
    <x v="0"/>
    <n v="24000"/>
    <d v="2021-01-06T00:00:00"/>
    <x v="0"/>
  </r>
  <r>
    <n v="2"/>
    <x v="1"/>
    <s v="C1"/>
    <x v="1"/>
    <n v="24000"/>
    <d v="2021-01-07T00:00:00"/>
    <x v="1"/>
  </r>
  <r>
    <n v="3"/>
    <x v="2"/>
    <s v="G1"/>
    <x v="0"/>
    <n v="7000"/>
    <d v="2021-01-08T00:00:00"/>
    <x v="0"/>
  </r>
  <r>
    <n v="4"/>
    <x v="2"/>
    <s v="G1"/>
    <x v="0"/>
    <n v="15000"/>
    <d v="2021-01-10T00:00:00"/>
    <x v="2"/>
  </r>
  <r>
    <n v="5"/>
    <x v="3"/>
    <s v="Service not found"/>
    <x v="2"/>
    <n v="16000"/>
    <d v="2021-01-10T00:00:00"/>
    <x v="3"/>
  </r>
  <r>
    <n v="6"/>
    <x v="4"/>
    <s v="I2"/>
    <x v="3"/>
    <n v="10000"/>
    <d v="2021-01-11T00:00:00"/>
    <x v="0"/>
  </r>
  <r>
    <n v="7"/>
    <x v="1"/>
    <s v="C1"/>
    <x v="1"/>
    <n v="17000"/>
    <d v="2021-01-11T00:00:00"/>
    <x v="4"/>
  </r>
  <r>
    <n v="8"/>
    <x v="2"/>
    <s v="G1"/>
    <x v="0"/>
    <n v="26000"/>
    <d v="2021-01-16T00:00:00"/>
    <x v="5"/>
  </r>
  <r>
    <n v="9"/>
    <x v="5"/>
    <s v="I1"/>
    <x v="3"/>
    <n v="13000"/>
    <d v="2021-01-16T00:00:00"/>
    <x v="6"/>
  </r>
  <r>
    <n v="10"/>
    <x v="5"/>
    <s v="I1"/>
    <x v="3"/>
    <n v="27000"/>
    <d v="2021-01-16T00:00:00"/>
    <x v="2"/>
  </r>
  <r>
    <n v="11"/>
    <x v="2"/>
    <s v="G1"/>
    <x v="0"/>
    <n v="19000"/>
    <d v="2021-01-16T00:00:00"/>
    <x v="3"/>
  </r>
  <r>
    <n v="12"/>
    <x v="1"/>
    <s v="C1"/>
    <x v="1"/>
    <n v="23000"/>
    <d v="2021-01-18T00:00:00"/>
    <x v="0"/>
  </r>
  <r>
    <n v="13"/>
    <x v="0"/>
    <s v="G2"/>
    <x v="0"/>
    <n v="18000"/>
    <d v="2021-01-20T00:00:00"/>
    <x v="3"/>
  </r>
  <r>
    <n v="14"/>
    <x v="1"/>
    <s v="C1"/>
    <x v="1"/>
    <n v="20000"/>
    <d v="2021-01-22T00:00:00"/>
    <x v="2"/>
  </r>
  <r>
    <n v="15"/>
    <x v="5"/>
    <s v="I1"/>
    <x v="3"/>
    <n v="27000"/>
    <d v="2021-01-24T00:00:00"/>
    <x v="6"/>
  </r>
  <r>
    <n v="16"/>
    <x v="2"/>
    <s v="G1"/>
    <x v="0"/>
    <n v="16000"/>
    <d v="2021-01-27T00:00:00"/>
    <x v="1"/>
  </r>
  <r>
    <n v="17"/>
    <x v="2"/>
    <s v="G1"/>
    <x v="0"/>
    <n v="23000"/>
    <d v="2021-01-28T00:00:00"/>
    <x v="0"/>
  </r>
  <r>
    <n v="18"/>
    <x v="2"/>
    <s v="G1"/>
    <x v="0"/>
    <n v="10000"/>
    <d v="2021-01-30T00:00:00"/>
    <x v="1"/>
  </r>
  <r>
    <n v="19"/>
    <x v="1"/>
    <s v="C1"/>
    <x v="1"/>
    <n v="21000"/>
    <d v="2021-01-30T00:00:00"/>
    <x v="1"/>
  </r>
  <r>
    <n v="20"/>
    <x v="5"/>
    <s v="I1"/>
    <x v="3"/>
    <n v="13000"/>
    <d v="2021-02-02T00:00:00"/>
    <x v="0"/>
  </r>
  <r>
    <n v="21"/>
    <x v="4"/>
    <s v="I2"/>
    <x v="3"/>
    <n v="11000"/>
    <d v="2021-02-04T00:00:00"/>
    <x v="6"/>
  </r>
  <r>
    <n v="22"/>
    <x v="2"/>
    <s v="G1"/>
    <x v="0"/>
    <n v="13000"/>
    <d v="2021-02-11T00:00:00"/>
    <x v="5"/>
  </r>
  <r>
    <n v="23"/>
    <x v="2"/>
    <s v="G1"/>
    <x v="0"/>
    <n v="19000"/>
    <d v="2021-02-14T00:00:00"/>
    <x v="2"/>
  </r>
  <r>
    <n v="24"/>
    <x v="2"/>
    <s v="G1"/>
    <x v="0"/>
    <n v="19000"/>
    <d v="2021-02-17T00:00:00"/>
    <x v="0"/>
  </r>
  <r>
    <n v="25"/>
    <x v="3"/>
    <s v="Service not found"/>
    <x v="2"/>
    <n v="16000"/>
    <d v="2021-02-17T00:00:00"/>
    <x v="1"/>
  </r>
  <r>
    <n v="26"/>
    <x v="0"/>
    <s v="G2"/>
    <x v="0"/>
    <n v="21000"/>
    <d v="2021-02-17T00:00:00"/>
    <x v="4"/>
  </r>
  <r>
    <n v="27"/>
    <x v="5"/>
    <s v="I1"/>
    <x v="3"/>
    <n v="25000"/>
    <d v="2021-02-18T00:00:00"/>
    <x v="6"/>
  </r>
  <r>
    <n v="28"/>
    <x v="3"/>
    <s v="Service not found"/>
    <x v="2"/>
    <n v="15000"/>
    <d v="2021-02-18T00:00:00"/>
    <x v="0"/>
  </r>
  <r>
    <n v="29"/>
    <x v="3"/>
    <s v="Service not found"/>
    <x v="2"/>
    <n v="24000"/>
    <d v="2021-02-20T00:00:00"/>
    <x v="3"/>
  </r>
  <r>
    <n v="30"/>
    <x v="5"/>
    <s v="I1"/>
    <x v="3"/>
    <n v="16000"/>
    <d v="2021-02-21T00:00:00"/>
    <x v="6"/>
  </r>
  <r>
    <n v="31"/>
    <x v="5"/>
    <s v="I1"/>
    <x v="3"/>
    <n v="19000"/>
    <d v="2021-02-22T00:00:00"/>
    <x v="0"/>
  </r>
  <r>
    <n v="32"/>
    <x v="5"/>
    <s v="I1"/>
    <x v="3"/>
    <n v="15000"/>
    <d v="2021-02-23T00:00:00"/>
    <x v="4"/>
  </r>
  <r>
    <n v="33"/>
    <x v="5"/>
    <s v="I1"/>
    <x v="3"/>
    <n v="12000"/>
    <s v="29/02/2021"/>
    <x v="6"/>
  </r>
  <r>
    <n v="34"/>
    <x v="1"/>
    <s v="C1"/>
    <x v="1"/>
    <n v="16000"/>
    <s v="29/02/2021"/>
    <x v="3"/>
  </r>
  <r>
    <n v="35"/>
    <x v="5"/>
    <s v="I1"/>
    <x v="3"/>
    <n v="14000"/>
    <d v="2021-03-01T00:00:00"/>
    <x v="6"/>
  </r>
  <r>
    <n v="36"/>
    <x v="5"/>
    <s v="I1"/>
    <x v="3"/>
    <n v="12000"/>
    <d v="2021-03-04T00:00:00"/>
    <x v="4"/>
  </r>
  <r>
    <n v="37"/>
    <x v="5"/>
    <s v="I1"/>
    <x v="3"/>
    <n v="23000"/>
    <d v="2021-03-05T00:00:00"/>
    <x v="0"/>
  </r>
  <r>
    <n v="38"/>
    <x v="0"/>
    <s v="G2"/>
    <x v="0"/>
    <n v="22000"/>
    <d v="2021-03-05T00:00:00"/>
    <x v="1"/>
  </r>
  <r>
    <n v="39"/>
    <x v="2"/>
    <s v="G1"/>
    <x v="0"/>
    <n v="22000"/>
    <d v="2021-03-15T00:00:00"/>
    <x v="0"/>
  </r>
  <r>
    <n v="40"/>
    <x v="2"/>
    <s v="G1"/>
    <x v="0"/>
    <n v="16000"/>
    <d v="2021-03-15T00:00:00"/>
    <x v="0"/>
  </r>
  <r>
    <n v="41"/>
    <x v="0"/>
    <s v="G2"/>
    <x v="0"/>
    <n v="20000"/>
    <d v="2021-03-15T00:00:00"/>
    <x v="1"/>
  </r>
  <r>
    <n v="42"/>
    <x v="1"/>
    <s v="C1"/>
    <x v="1"/>
    <n v="20000"/>
    <d v="2021-03-16T00:00:00"/>
    <x v="6"/>
  </r>
  <r>
    <n v="43"/>
    <x v="2"/>
    <s v="G1"/>
    <x v="0"/>
    <n v="16000"/>
    <d v="2021-03-19T00:00:00"/>
    <x v="2"/>
  </r>
  <r>
    <n v="44"/>
    <x v="2"/>
    <s v="G1"/>
    <x v="0"/>
    <n v="27000"/>
    <d v="2021-03-19T00:00:00"/>
    <x v="4"/>
  </r>
  <r>
    <n v="45"/>
    <x v="3"/>
    <s v="Service not found"/>
    <x v="2"/>
    <n v="27000"/>
    <d v="2021-03-21T00:00:00"/>
    <x v="3"/>
  </r>
  <r>
    <n v="46"/>
    <x v="5"/>
    <s v="I1"/>
    <x v="3"/>
    <n v="12000"/>
    <d v="2021-03-22T00:00:00"/>
    <x v="5"/>
  </r>
  <r>
    <n v="47"/>
    <x v="4"/>
    <s v="I2"/>
    <x v="3"/>
    <n v="21000"/>
    <d v="2021-03-23T00:00:00"/>
    <x v="3"/>
  </r>
  <r>
    <n v="48"/>
    <x v="4"/>
    <s v="I2"/>
    <x v="3"/>
    <n v="22000"/>
    <d v="2021-03-24T00:00:00"/>
    <x v="0"/>
  </r>
  <r>
    <n v="49"/>
    <x v="2"/>
    <s v="G1"/>
    <x v="0"/>
    <n v="13000"/>
    <d v="2021-03-26T00:00:00"/>
    <x v="4"/>
  </r>
  <r>
    <n v="50"/>
    <x v="0"/>
    <s v="G2"/>
    <x v="0"/>
    <n v="20000"/>
    <d v="2021-03-26T00:00:00"/>
    <x v="3"/>
  </r>
  <r>
    <n v="51"/>
    <x v="2"/>
    <s v="G1"/>
    <x v="0"/>
    <n v="13000"/>
    <d v="2021-03-29T00:00:00"/>
    <x v="6"/>
  </r>
  <r>
    <n v="52"/>
    <x v="5"/>
    <s v="I1"/>
    <x v="3"/>
    <n v="10000"/>
    <d v="2021-03-30T00:00:00"/>
    <x v="4"/>
  </r>
  <r>
    <n v="53"/>
    <x v="5"/>
    <s v="I1"/>
    <x v="3"/>
    <n v="14000"/>
    <d v="2021-04-01T00:00:00"/>
    <x v="6"/>
  </r>
  <r>
    <n v="54"/>
    <x v="5"/>
    <s v="I1"/>
    <x v="3"/>
    <n v="24000"/>
    <d v="2021-04-01T00:00:00"/>
    <x v="2"/>
  </r>
  <r>
    <n v="55"/>
    <x v="0"/>
    <s v="G2"/>
    <x v="0"/>
    <n v="13000"/>
    <d v="2021-04-03T00:00:00"/>
    <x v="1"/>
  </r>
  <r>
    <n v="56"/>
    <x v="2"/>
    <s v="G1"/>
    <x v="0"/>
    <n v="15000"/>
    <d v="2021-04-06T00:00:00"/>
    <x v="5"/>
  </r>
  <r>
    <n v="57"/>
    <x v="0"/>
    <s v="G2"/>
    <x v="0"/>
    <n v="21000"/>
    <d v="2021-04-06T00:00:00"/>
    <x v="0"/>
  </r>
  <r>
    <n v="58"/>
    <x v="1"/>
    <s v="C1"/>
    <x v="1"/>
    <n v="12000"/>
    <d v="2021-04-12T00:00:00"/>
    <x v="3"/>
  </r>
  <r>
    <n v="59"/>
    <x v="2"/>
    <s v="G1"/>
    <x v="0"/>
    <n v="12000"/>
    <d v="2021-04-17T00:00:00"/>
    <x v="0"/>
  </r>
  <r>
    <n v="60"/>
    <x v="4"/>
    <s v="I2"/>
    <x v="3"/>
    <n v="21000"/>
    <d v="2021-04-18T00:00:00"/>
    <x v="4"/>
  </r>
  <r>
    <n v="61"/>
    <x v="5"/>
    <s v="I1"/>
    <x v="3"/>
    <n v="9000"/>
    <d v="2021-04-21T00:00:00"/>
    <x v="0"/>
  </r>
  <r>
    <n v="62"/>
    <x v="1"/>
    <s v="C1"/>
    <x v="1"/>
    <n v="29000"/>
    <d v="2021-04-22T00:00:00"/>
    <x v="2"/>
  </r>
  <r>
    <n v="63"/>
    <x v="2"/>
    <s v="G1"/>
    <x v="0"/>
    <n v="12000"/>
    <d v="2021-04-23T00:00:00"/>
    <x v="0"/>
  </r>
  <r>
    <n v="64"/>
    <x v="5"/>
    <s v="I1"/>
    <x v="3"/>
    <n v="14000"/>
    <d v="2021-04-25T00:00:00"/>
    <x v="2"/>
  </r>
  <r>
    <n v="65"/>
    <x v="2"/>
    <s v="G1"/>
    <x v="0"/>
    <n v="26000"/>
    <d v="2021-04-27T00:00:00"/>
    <x v="1"/>
  </r>
  <r>
    <n v="66"/>
    <x v="2"/>
    <s v="G1"/>
    <x v="0"/>
    <n v="23000"/>
    <d v="2021-04-30T00:00:00"/>
    <x v="6"/>
  </r>
  <r>
    <n v="67"/>
    <x v="2"/>
    <s v="G1"/>
    <x v="0"/>
    <n v="22000"/>
    <d v="2021-05-01T00:00:00"/>
    <x v="5"/>
  </r>
  <r>
    <n v="68"/>
    <x v="0"/>
    <s v="G2"/>
    <x v="0"/>
    <n v="16000"/>
    <d v="2021-05-01T00:00:00"/>
    <x v="3"/>
  </r>
  <r>
    <n v="69"/>
    <x v="2"/>
    <s v="G1"/>
    <x v="0"/>
    <n v="17000"/>
    <d v="2021-05-02T00:00:00"/>
    <x v="0"/>
  </r>
  <r>
    <n v="70"/>
    <x v="5"/>
    <s v="I1"/>
    <x v="3"/>
    <n v="9000"/>
    <d v="2021-05-02T00:00:00"/>
    <x v="0"/>
  </r>
  <r>
    <n v="71"/>
    <x v="5"/>
    <s v="I1"/>
    <x v="3"/>
    <n v="13000"/>
    <d v="2021-05-02T00:00:00"/>
    <x v="1"/>
  </r>
  <r>
    <n v="72"/>
    <x v="2"/>
    <s v="G1"/>
    <x v="0"/>
    <n v="16000"/>
    <d v="2021-05-03T00:00:00"/>
    <x v="0"/>
  </r>
  <r>
    <n v="73"/>
    <x v="4"/>
    <s v="I2"/>
    <x v="3"/>
    <n v="21000"/>
    <d v="2021-05-03T00:00:00"/>
    <x v="2"/>
  </r>
  <r>
    <n v="74"/>
    <x v="2"/>
    <s v="G1"/>
    <x v="0"/>
    <n v="18000"/>
    <d v="2021-05-05T00:00:00"/>
    <x v="3"/>
  </r>
  <r>
    <n v="75"/>
    <x v="5"/>
    <s v="I1"/>
    <x v="3"/>
    <n v="18000"/>
    <d v="2021-05-05T00:00:00"/>
    <x v="6"/>
  </r>
  <r>
    <n v="76"/>
    <x v="2"/>
    <s v="G1"/>
    <x v="0"/>
    <n v="10000"/>
    <d v="2021-05-06T00:00:00"/>
    <x v="0"/>
  </r>
  <r>
    <n v="77"/>
    <x v="4"/>
    <s v="I2"/>
    <x v="3"/>
    <n v="22000"/>
    <d v="2021-05-08T00:00:00"/>
    <x v="0"/>
  </r>
  <r>
    <n v="78"/>
    <x v="2"/>
    <s v="G1"/>
    <x v="0"/>
    <n v="30000"/>
    <d v="2021-05-08T00:00:00"/>
    <x v="1"/>
  </r>
  <r>
    <n v="79"/>
    <x v="5"/>
    <s v="I1"/>
    <x v="3"/>
    <n v="16000"/>
    <d v="2021-05-08T00:00:00"/>
    <x v="6"/>
  </r>
  <r>
    <n v="80"/>
    <x v="0"/>
    <s v="G2"/>
    <x v="0"/>
    <n v="18000"/>
    <d v="2021-05-08T00:00:00"/>
    <x v="1"/>
  </r>
  <r>
    <n v="81"/>
    <x v="2"/>
    <s v="G1"/>
    <x v="0"/>
    <n v="24000"/>
    <d v="2021-05-12T00:00:00"/>
    <x v="2"/>
  </r>
  <r>
    <n v="82"/>
    <x v="2"/>
    <s v="G1"/>
    <x v="0"/>
    <n v="24000"/>
    <d v="2021-05-14T00:00:00"/>
    <x v="3"/>
  </r>
  <r>
    <n v="83"/>
    <x v="0"/>
    <s v="G2"/>
    <x v="0"/>
    <n v="19000"/>
    <d v="2021-05-14T00:00:00"/>
    <x v="1"/>
  </r>
  <r>
    <n v="84"/>
    <x v="2"/>
    <s v="G1"/>
    <x v="0"/>
    <n v="20000"/>
    <d v="2021-05-15T00:00:00"/>
    <x v="4"/>
  </r>
  <r>
    <n v="85"/>
    <x v="2"/>
    <s v="G1"/>
    <x v="0"/>
    <n v="21000"/>
    <d v="2021-05-16T00:00:00"/>
    <x v="6"/>
  </r>
  <r>
    <n v="86"/>
    <x v="1"/>
    <s v="C1"/>
    <x v="1"/>
    <n v="14000"/>
    <d v="2021-05-16T00:00:00"/>
    <x v="1"/>
  </r>
  <r>
    <n v="87"/>
    <x v="3"/>
    <s v="Service not found"/>
    <x v="2"/>
    <n v="22000"/>
    <d v="2021-05-16T00:00:00"/>
    <x v="3"/>
  </r>
  <r>
    <n v="88"/>
    <x v="0"/>
    <s v="G2"/>
    <x v="0"/>
    <n v="19000"/>
    <d v="2021-05-18T00:00:00"/>
    <x v="0"/>
  </r>
  <r>
    <n v="89"/>
    <x v="5"/>
    <s v="I1"/>
    <x v="3"/>
    <n v="14000"/>
    <d v="2021-05-19T00:00:00"/>
    <x v="4"/>
  </r>
  <r>
    <n v="90"/>
    <x v="5"/>
    <s v="I1"/>
    <x v="3"/>
    <n v="20000"/>
    <d v="2021-05-20T00:00:00"/>
    <x v="0"/>
  </r>
  <r>
    <n v="91"/>
    <x v="5"/>
    <s v="I1"/>
    <x v="3"/>
    <n v="15000"/>
    <d v="2021-05-22T00:00:00"/>
    <x v="3"/>
  </r>
  <r>
    <n v="92"/>
    <x v="1"/>
    <s v="C1"/>
    <x v="1"/>
    <n v="17000"/>
    <d v="2021-05-23T00:00:00"/>
    <x v="1"/>
  </r>
  <r>
    <n v="93"/>
    <x v="2"/>
    <s v="G1"/>
    <x v="0"/>
    <n v="13000"/>
    <d v="2021-05-25T00:00:00"/>
    <x v="0"/>
  </r>
  <r>
    <n v="94"/>
    <x v="2"/>
    <s v="G1"/>
    <x v="0"/>
    <n v="24000"/>
    <d v="2021-05-25T00:00:00"/>
    <x v="5"/>
  </r>
  <r>
    <n v="95"/>
    <x v="3"/>
    <s v="Service not found"/>
    <x v="2"/>
    <n v="16000"/>
    <d v="2021-05-25T00:00:00"/>
    <x v="4"/>
  </r>
  <r>
    <n v="96"/>
    <x v="4"/>
    <s v="I2"/>
    <x v="3"/>
    <n v="15000"/>
    <d v="2021-05-26T00:00:00"/>
    <x v="1"/>
  </r>
  <r>
    <n v="97"/>
    <x v="4"/>
    <s v="I2"/>
    <x v="3"/>
    <n v="15000"/>
    <d v="2021-05-26T00:00:00"/>
    <x v="2"/>
  </r>
  <r>
    <n v="98"/>
    <x v="4"/>
    <s v="I2"/>
    <x v="3"/>
    <n v="21000"/>
    <d v="2021-05-26T00:00:00"/>
    <x v="4"/>
  </r>
  <r>
    <n v="99"/>
    <x v="1"/>
    <s v="C1"/>
    <x v="1"/>
    <n v="23000"/>
    <d v="2021-05-26T00:00:00"/>
    <x v="3"/>
  </r>
  <r>
    <n v="100"/>
    <x v="2"/>
    <s v="G1"/>
    <x v="0"/>
    <n v="22000"/>
    <d v="2021-05-27T00:00:00"/>
    <x v="0"/>
  </r>
  <r>
    <n v="101"/>
    <x v="5"/>
    <s v="I1"/>
    <x v="3"/>
    <n v="12000"/>
    <d v="2021-05-27T00:00:00"/>
    <x v="6"/>
  </r>
  <r>
    <n v="102"/>
    <x v="5"/>
    <s v="I1"/>
    <x v="3"/>
    <n v="18000"/>
    <d v="2021-05-28T00:00:00"/>
    <x v="0"/>
  </r>
  <r>
    <n v="103"/>
    <x v="5"/>
    <s v="I1"/>
    <x v="3"/>
    <n v="16000"/>
    <d v="2021-05-28T00:00:00"/>
    <x v="0"/>
  </r>
  <r>
    <n v="104"/>
    <x v="0"/>
    <s v="G2"/>
    <x v="0"/>
    <n v="28000"/>
    <d v="2021-05-28T00:00:00"/>
    <x v="0"/>
  </r>
  <r>
    <n v="105"/>
    <x v="5"/>
    <s v="I1"/>
    <x v="3"/>
    <n v="11000"/>
    <d v="2021-05-29T00:00:00"/>
    <x v="2"/>
  </r>
  <r>
    <n v="106"/>
    <x v="1"/>
    <s v="C1"/>
    <x v="1"/>
    <n v="22000"/>
    <d v="2021-05-30T00:00:00"/>
    <x v="3"/>
  </r>
  <r>
    <n v="107"/>
    <x v="2"/>
    <s v="G1"/>
    <x v="0"/>
    <n v="12000"/>
    <d v="2021-06-04T00:00:00"/>
    <x v="0"/>
  </r>
  <r>
    <n v="108"/>
    <x v="5"/>
    <s v="I1"/>
    <x v="3"/>
    <n v="20000"/>
    <d v="2021-06-04T00:00:00"/>
    <x v="2"/>
  </r>
  <r>
    <n v="109"/>
    <x v="5"/>
    <s v="I1"/>
    <x v="3"/>
    <n v="15000"/>
    <d v="2021-06-10T00:00:00"/>
    <x v="6"/>
  </r>
  <r>
    <n v="110"/>
    <x v="1"/>
    <s v="C1"/>
    <x v="1"/>
    <n v="16000"/>
    <d v="2021-06-11T00:00:00"/>
    <x v="3"/>
  </r>
  <r>
    <n v="111"/>
    <x v="2"/>
    <s v="G1"/>
    <x v="0"/>
    <n v="19000"/>
    <d v="2021-06-20T00:00:00"/>
    <x v="2"/>
  </r>
  <r>
    <n v="112"/>
    <x v="1"/>
    <s v="C1"/>
    <x v="1"/>
    <n v="21000"/>
    <d v="2021-06-20T00:00:00"/>
    <x v="1"/>
  </r>
  <r>
    <n v="113"/>
    <x v="1"/>
    <s v="C1"/>
    <x v="1"/>
    <n v="22000"/>
    <d v="2021-06-23T00:00:00"/>
    <x v="4"/>
  </r>
  <r>
    <n v="114"/>
    <x v="2"/>
    <s v="G1"/>
    <x v="0"/>
    <n v="7000"/>
    <d v="2021-06-25T00:00:00"/>
    <x v="6"/>
  </r>
  <r>
    <n v="115"/>
    <x v="2"/>
    <s v="G1"/>
    <x v="0"/>
    <n v="11000"/>
    <d v="2021-06-26T00:00:00"/>
    <x v="0"/>
  </r>
  <r>
    <n v="116"/>
    <x v="4"/>
    <s v="I2"/>
    <x v="3"/>
    <n v="24000"/>
    <d v="2021-06-27T00:00:00"/>
    <x v="0"/>
  </r>
  <r>
    <n v="117"/>
    <x v="5"/>
    <s v="I1"/>
    <x v="3"/>
    <n v="16000"/>
    <d v="2021-07-02T00:00:00"/>
    <x v="0"/>
  </r>
  <r>
    <n v="118"/>
    <x v="2"/>
    <s v="G1"/>
    <x v="0"/>
    <n v="17000"/>
    <d v="2021-07-02T00:00:00"/>
    <x v="6"/>
  </r>
  <r>
    <n v="119"/>
    <x v="2"/>
    <s v="G1"/>
    <x v="0"/>
    <n v="18000"/>
    <d v="2021-07-05T00:00:00"/>
    <x v="2"/>
  </r>
  <r>
    <n v="120"/>
    <x v="4"/>
    <s v="I2"/>
    <x v="3"/>
    <n v="19000"/>
    <d v="2021-07-07T00:00:00"/>
    <x v="5"/>
  </r>
  <r>
    <n v="121"/>
    <x v="1"/>
    <s v="C1"/>
    <x v="1"/>
    <n v="20000"/>
    <d v="2021-07-11T00:00:00"/>
    <x v="1"/>
  </r>
  <r>
    <n v="122"/>
    <x v="4"/>
    <s v="I2"/>
    <x v="3"/>
    <n v="20000"/>
    <d v="2021-07-13T00:00:00"/>
    <x v="1"/>
  </r>
  <r>
    <n v="123"/>
    <x v="4"/>
    <s v="I2"/>
    <x v="3"/>
    <n v="15000"/>
    <d v="2021-07-20T00:00:00"/>
    <x v="1"/>
  </r>
  <r>
    <n v="124"/>
    <x v="4"/>
    <s v="I2"/>
    <x v="3"/>
    <n v="27000"/>
    <d v="2021-07-20T00:00:00"/>
    <x v="5"/>
  </r>
  <r>
    <n v="125"/>
    <x v="5"/>
    <s v="I1"/>
    <x v="3"/>
    <n v="11000"/>
    <d v="2021-07-20T00:00:00"/>
    <x v="3"/>
  </r>
  <r>
    <n v="126"/>
    <x v="1"/>
    <s v="C1"/>
    <x v="1"/>
    <n v="21000"/>
    <d v="2021-07-20T00:00:00"/>
    <x v="1"/>
  </r>
  <r>
    <n v="127"/>
    <x v="4"/>
    <s v="I2"/>
    <x v="3"/>
    <n v="8000"/>
    <d v="2021-07-22T00:00:00"/>
    <x v="5"/>
  </r>
  <r>
    <n v="128"/>
    <x v="2"/>
    <s v="G1"/>
    <x v="0"/>
    <n v="17000"/>
    <d v="2021-07-23T00:00:00"/>
    <x v="1"/>
  </r>
  <r>
    <n v="129"/>
    <x v="1"/>
    <s v="C1"/>
    <x v="1"/>
    <n v="16000"/>
    <d v="2021-07-25T00:00:00"/>
    <x v="0"/>
  </r>
  <r>
    <n v="130"/>
    <x v="0"/>
    <s v="G2"/>
    <x v="0"/>
    <n v="18000"/>
    <d v="2021-07-28T00:00:00"/>
    <x v="1"/>
  </r>
  <r>
    <n v="131"/>
    <x v="5"/>
    <s v="I1"/>
    <x v="3"/>
    <n v="22000"/>
    <d v="2021-07-29T00:00:00"/>
    <x v="1"/>
  </r>
  <r>
    <n v="132"/>
    <x v="2"/>
    <s v="G1"/>
    <x v="0"/>
    <n v="22000"/>
    <d v="2021-07-30T00:00:00"/>
    <x v="4"/>
  </r>
  <r>
    <n v="133"/>
    <x v="2"/>
    <s v="G1"/>
    <x v="0"/>
    <n v="9000"/>
    <d v="2021-07-31T00:00:00"/>
    <x v="0"/>
  </r>
  <r>
    <n v="134"/>
    <x v="3"/>
    <s v="Service not found"/>
    <x v="2"/>
    <n v="18000"/>
    <d v="2021-07-31T00:00:00"/>
    <x v="4"/>
  </r>
  <r>
    <n v="135"/>
    <x v="2"/>
    <s v="G1"/>
    <x v="0"/>
    <n v="23000"/>
    <d v="2021-08-01T00:00:00"/>
    <x v="6"/>
  </r>
  <r>
    <n v="136"/>
    <x v="1"/>
    <s v="C1"/>
    <x v="1"/>
    <n v="14000"/>
    <d v="2021-08-01T00:00:00"/>
    <x v="0"/>
  </r>
  <r>
    <n v="137"/>
    <x v="4"/>
    <s v="I2"/>
    <x v="3"/>
    <n v="8000"/>
    <d v="2021-08-03T00:00:00"/>
    <x v="0"/>
  </r>
  <r>
    <n v="138"/>
    <x v="1"/>
    <s v="C1"/>
    <x v="1"/>
    <n v="27000"/>
    <d v="2021-08-12T00:00:00"/>
    <x v="0"/>
  </r>
  <r>
    <n v="139"/>
    <x v="2"/>
    <s v="G1"/>
    <x v="0"/>
    <n v="13000"/>
    <d v="2021-08-13T00:00:00"/>
    <x v="3"/>
  </r>
  <r>
    <n v="140"/>
    <x v="0"/>
    <s v="G2"/>
    <x v="0"/>
    <n v="15000"/>
    <d v="2021-08-19T00:00:00"/>
    <x v="0"/>
  </r>
  <r>
    <n v="141"/>
    <x v="5"/>
    <s v="I1"/>
    <x v="3"/>
    <n v="24000"/>
    <d v="2021-08-23T00:00:00"/>
    <x v="6"/>
  </r>
  <r>
    <n v="142"/>
    <x v="5"/>
    <s v="I1"/>
    <x v="3"/>
    <n v="16000"/>
    <d v="2021-08-24T00:00:00"/>
    <x v="6"/>
  </r>
  <r>
    <n v="143"/>
    <x v="1"/>
    <s v="C1"/>
    <x v="1"/>
    <n v="12000"/>
    <d v="2021-08-25T00:00:00"/>
    <x v="3"/>
  </r>
  <r>
    <n v="144"/>
    <x v="5"/>
    <s v="I1"/>
    <x v="3"/>
    <n v="26000"/>
    <d v="2021-08-27T00:00:00"/>
    <x v="2"/>
  </r>
  <r>
    <n v="145"/>
    <x v="0"/>
    <s v="G2"/>
    <x v="0"/>
    <n v="17000"/>
    <d v="2021-08-28T00:00:00"/>
    <x v="0"/>
  </r>
  <r>
    <n v="146"/>
    <x v="5"/>
    <s v="I1"/>
    <x v="3"/>
    <n v="22000"/>
    <d v="2021-08-29T00:00:00"/>
    <x v="1"/>
  </r>
  <r>
    <n v="147"/>
    <x v="3"/>
    <s v="Service not found"/>
    <x v="2"/>
    <n v="22000"/>
    <d v="2021-08-29T00:00:00"/>
    <x v="3"/>
  </r>
  <r>
    <n v="148"/>
    <x v="2"/>
    <s v="G1"/>
    <x v="0"/>
    <n v="21000"/>
    <d v="2021-09-01T00:00:00"/>
    <x v="5"/>
  </r>
  <r>
    <n v="149"/>
    <x v="2"/>
    <s v="G1"/>
    <x v="0"/>
    <n v="17000"/>
    <d v="2021-09-01T00:00:00"/>
    <x v="3"/>
  </r>
  <r>
    <n v="150"/>
    <x v="2"/>
    <s v="G1"/>
    <x v="0"/>
    <n v="8000"/>
    <d v="2021-09-02T00:00:00"/>
    <x v="0"/>
  </r>
  <r>
    <n v="151"/>
    <x v="2"/>
    <s v="G1"/>
    <x v="0"/>
    <n v="17000"/>
    <d v="2021-09-05T00:00:00"/>
    <x v="4"/>
  </r>
  <r>
    <n v="152"/>
    <x v="2"/>
    <s v="G1"/>
    <x v="0"/>
    <n v="27000"/>
    <d v="2021-09-07T00:00:00"/>
    <x v="1"/>
  </r>
  <r>
    <n v="153"/>
    <x v="2"/>
    <s v="G1"/>
    <x v="0"/>
    <n v="26000"/>
    <d v="2021-09-08T00:00:00"/>
    <x v="0"/>
  </r>
  <r>
    <n v="154"/>
    <x v="1"/>
    <s v="C1"/>
    <x v="1"/>
    <n v="11000"/>
    <d v="2021-09-09T00:00:00"/>
    <x v="5"/>
  </r>
  <r>
    <n v="155"/>
    <x v="1"/>
    <s v="C1"/>
    <x v="1"/>
    <n v="17000"/>
    <d v="2021-09-09T00:00:00"/>
    <x v="2"/>
  </r>
  <r>
    <n v="156"/>
    <x v="5"/>
    <s v="I1"/>
    <x v="3"/>
    <n v="26000"/>
    <d v="2021-09-11T00:00:00"/>
    <x v="0"/>
  </r>
  <r>
    <n v="157"/>
    <x v="2"/>
    <s v="G1"/>
    <x v="0"/>
    <n v="26000"/>
    <d v="2021-09-11T00:00:00"/>
    <x v="6"/>
  </r>
  <r>
    <n v="158"/>
    <x v="2"/>
    <s v="G1"/>
    <x v="0"/>
    <n v="27000"/>
    <d v="2021-09-15T00:00:00"/>
    <x v="0"/>
  </r>
  <r>
    <n v="159"/>
    <x v="4"/>
    <s v="I2"/>
    <x v="3"/>
    <n v="23000"/>
    <d v="2021-09-18T00:00:00"/>
    <x v="0"/>
  </r>
  <r>
    <n v="160"/>
    <x v="1"/>
    <s v="C1"/>
    <x v="1"/>
    <n v="14000"/>
    <d v="2021-09-19T00:00:00"/>
    <x v="3"/>
  </r>
  <r>
    <n v="161"/>
    <x v="2"/>
    <s v="G1"/>
    <x v="0"/>
    <n v="25000"/>
    <d v="2021-09-20T00:00:00"/>
    <x v="0"/>
  </r>
  <r>
    <n v="162"/>
    <x v="5"/>
    <s v="I1"/>
    <x v="3"/>
    <n v="20000"/>
    <d v="2021-09-25T00:00:00"/>
    <x v="4"/>
  </r>
  <r>
    <n v="163"/>
    <x v="1"/>
    <s v="C1"/>
    <x v="1"/>
    <n v="24000"/>
    <d v="2021-09-25T00:00:00"/>
    <x v="1"/>
  </r>
  <r>
    <n v="164"/>
    <x v="0"/>
    <s v="G2"/>
    <x v="0"/>
    <n v="15000"/>
    <d v="2021-09-26T00:00:00"/>
    <x v="3"/>
  </r>
  <r>
    <n v="165"/>
    <x v="4"/>
    <s v="I2"/>
    <x v="3"/>
    <n v="24000"/>
    <d v="2021-09-27T00:00:00"/>
    <x v="4"/>
  </r>
  <r>
    <n v="166"/>
    <x v="2"/>
    <s v="G1"/>
    <x v="0"/>
    <n v="19000"/>
    <d v="2021-09-29T00:00:00"/>
    <x v="3"/>
  </r>
  <r>
    <n v="167"/>
    <x v="0"/>
    <s v="G2"/>
    <x v="0"/>
    <n v="8000"/>
    <d v="2021-09-29T00:00:00"/>
    <x v="3"/>
  </r>
  <r>
    <n v="168"/>
    <x v="2"/>
    <s v="G1"/>
    <x v="0"/>
    <n v="21000"/>
    <d v="2021-10-03T00:00:00"/>
    <x v="4"/>
  </r>
  <r>
    <n v="169"/>
    <x v="0"/>
    <s v="G2"/>
    <x v="0"/>
    <n v="26000"/>
    <d v="2021-10-04T00:00:00"/>
    <x v="3"/>
  </r>
  <r>
    <n v="170"/>
    <x v="2"/>
    <s v="G1"/>
    <x v="0"/>
    <n v="22000"/>
    <d v="2021-10-07T00:00:00"/>
    <x v="5"/>
  </r>
  <r>
    <n v="171"/>
    <x v="0"/>
    <s v="G2"/>
    <x v="0"/>
    <n v="12000"/>
    <d v="2021-10-10T00:00:00"/>
    <x v="0"/>
  </r>
  <r>
    <n v="172"/>
    <x v="5"/>
    <s v="I1"/>
    <x v="3"/>
    <n v="17000"/>
    <d v="2021-10-16T00:00:00"/>
    <x v="6"/>
  </r>
  <r>
    <n v="173"/>
    <x v="5"/>
    <s v="I1"/>
    <x v="3"/>
    <n v="16000"/>
    <d v="2021-10-23T00:00:00"/>
    <x v="1"/>
  </r>
  <r>
    <n v="174"/>
    <x v="2"/>
    <s v="G1"/>
    <x v="0"/>
    <n v="21000"/>
    <d v="2021-10-23T00:00:00"/>
    <x v="5"/>
  </r>
  <r>
    <n v="175"/>
    <x v="2"/>
    <s v="G1"/>
    <x v="0"/>
    <n v="17000"/>
    <d v="2021-10-25T00:00:00"/>
    <x v="4"/>
  </r>
  <r>
    <n v="176"/>
    <x v="2"/>
    <s v="G1"/>
    <x v="0"/>
    <n v="22000"/>
    <d v="2021-10-26T00:00:00"/>
    <x v="3"/>
  </r>
  <r>
    <n v="177"/>
    <x v="2"/>
    <s v="G1"/>
    <x v="0"/>
    <n v="17000"/>
    <d v="2021-10-26T00:00:00"/>
    <x v="4"/>
  </r>
  <r>
    <n v="178"/>
    <x v="3"/>
    <s v="Service not found"/>
    <x v="2"/>
    <n v="18000"/>
    <d v="2021-10-26T00:00:00"/>
    <x v="4"/>
  </r>
  <r>
    <n v="179"/>
    <x v="4"/>
    <s v="I2"/>
    <x v="3"/>
    <n v="12000"/>
    <d v="2021-11-02T00:00:00"/>
    <x v="0"/>
  </r>
  <r>
    <n v="180"/>
    <x v="2"/>
    <s v="G1"/>
    <x v="0"/>
    <n v="13000"/>
    <d v="2021-11-03T00:00:00"/>
    <x v="1"/>
  </r>
  <r>
    <n v="181"/>
    <x v="0"/>
    <s v="G2"/>
    <x v="0"/>
    <n v="20000"/>
    <d v="2021-11-03T00:00:00"/>
    <x v="0"/>
  </r>
  <r>
    <n v="182"/>
    <x v="5"/>
    <s v="I1"/>
    <x v="3"/>
    <n v="11000"/>
    <d v="2021-11-09T00:00:00"/>
    <x v="1"/>
  </r>
  <r>
    <n v="183"/>
    <x v="5"/>
    <s v="I1"/>
    <x v="3"/>
    <n v="21000"/>
    <d v="2021-11-12T00:00:00"/>
    <x v="6"/>
  </r>
  <r>
    <n v="184"/>
    <x v="2"/>
    <s v="G1"/>
    <x v="0"/>
    <n v="27000"/>
    <d v="2021-11-15T00:00:00"/>
    <x v="0"/>
  </r>
  <r>
    <n v="185"/>
    <x v="0"/>
    <s v="G2"/>
    <x v="0"/>
    <n v="14000"/>
    <d v="2021-11-25T00:00:00"/>
    <x v="1"/>
  </r>
  <r>
    <n v="186"/>
    <x v="1"/>
    <s v="C1"/>
    <x v="1"/>
    <n v="7000"/>
    <d v="2021-11-25T00:00:00"/>
    <x v="3"/>
  </r>
  <r>
    <n v="187"/>
    <x v="4"/>
    <s v="I2"/>
    <x v="3"/>
    <n v="28000"/>
    <d v="2021-11-26T00:00:00"/>
    <x v="1"/>
  </r>
  <r>
    <n v="188"/>
    <x v="4"/>
    <s v="I2"/>
    <x v="3"/>
    <n v="25000"/>
    <d v="2021-11-28T00:00:00"/>
    <x v="2"/>
  </r>
  <r>
    <n v="189"/>
    <x v="2"/>
    <s v="G1"/>
    <x v="0"/>
    <n v="22000"/>
    <d v="2021-11-28T00:00:00"/>
    <x v="4"/>
  </r>
  <r>
    <n v="190"/>
    <x v="5"/>
    <s v="I1"/>
    <x v="3"/>
    <n v="15000"/>
    <d v="2021-11-29T00:00:00"/>
    <x v="6"/>
  </r>
  <r>
    <n v="191"/>
    <x v="2"/>
    <s v="G1"/>
    <x v="0"/>
    <n v="25000"/>
    <d v="2021-11-30T00:00:00"/>
    <x v="0"/>
  </r>
  <r>
    <n v="192"/>
    <x v="0"/>
    <s v="G2"/>
    <x v="0"/>
    <n v="23000"/>
    <d v="2021-12-02T00:00:00"/>
    <x v="0"/>
  </r>
  <r>
    <n v="193"/>
    <x v="0"/>
    <s v="G2"/>
    <x v="0"/>
    <n v="27000"/>
    <d v="2021-12-04T00:00:00"/>
    <x v="6"/>
  </r>
  <r>
    <n v="194"/>
    <x v="5"/>
    <s v="I1"/>
    <x v="3"/>
    <n v="26000"/>
    <d v="2021-12-05T00:00:00"/>
    <x v="0"/>
  </r>
  <r>
    <n v="195"/>
    <x v="3"/>
    <s v="Service not found"/>
    <x v="2"/>
    <n v="17000"/>
    <d v="2021-12-06T00:00:00"/>
    <x v="3"/>
  </r>
  <r>
    <n v="196"/>
    <x v="2"/>
    <s v="G1"/>
    <x v="0"/>
    <n v="16000"/>
    <d v="2021-12-12T00:00:00"/>
    <x v="2"/>
  </r>
  <r>
    <n v="197"/>
    <x v="2"/>
    <s v="G1"/>
    <x v="0"/>
    <n v="28000"/>
    <d v="2021-12-12T00:00:00"/>
    <x v="4"/>
  </r>
  <r>
    <n v="198"/>
    <x v="2"/>
    <s v="G1"/>
    <x v="0"/>
    <n v="14000"/>
    <d v="2021-12-12T00:00:00"/>
    <x v="0"/>
  </r>
  <r>
    <n v="199"/>
    <x v="2"/>
    <s v="G1"/>
    <x v="0"/>
    <n v="27000"/>
    <d v="2021-12-15T00:00:00"/>
    <x v="3"/>
  </r>
  <r>
    <n v="200"/>
    <x v="2"/>
    <s v="G1"/>
    <x v="0"/>
    <n v="16000"/>
    <d v="2021-12-16T00:00:00"/>
    <x v="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1">
  <r>
    <n v="1"/>
    <x v="0"/>
    <s v="G2"/>
    <s v="CGST Act ,2017"/>
    <n v="24000"/>
    <d v="2021-01-06T00:00:00"/>
    <s v="Maharashtra"/>
  </r>
  <r>
    <n v="2"/>
    <x v="1"/>
    <s v="C1"/>
    <s v="Companies Act 2013"/>
    <n v="24000"/>
    <d v="2021-01-07T00:00:00"/>
    <s v="Gujarat"/>
  </r>
  <r>
    <n v="3"/>
    <x v="2"/>
    <s v="G1"/>
    <s v="CGST Act ,2017"/>
    <n v="7000"/>
    <d v="2021-01-08T00:00:00"/>
    <s v="Maharashtra"/>
  </r>
  <r>
    <n v="4"/>
    <x v="2"/>
    <s v="G1"/>
    <s v="CGST Act ,2017"/>
    <n v="15000"/>
    <d v="2021-01-10T00:00:00"/>
    <s v="Punjab"/>
  </r>
  <r>
    <n v="5"/>
    <x v="3"/>
    <s v="Service not found"/>
    <s v="others"/>
    <n v="16000"/>
    <d v="2021-01-10T00:00:00"/>
    <s v="Tamil Nadu"/>
  </r>
  <r>
    <n v="6"/>
    <x v="4"/>
    <s v="I2"/>
    <s v="Income Tax Act ,1961"/>
    <n v="10000"/>
    <d v="2021-01-11T00:00:00"/>
    <s v="Maharashtra"/>
  </r>
  <r>
    <n v="7"/>
    <x v="1"/>
    <s v="C1"/>
    <s v="Companies Act 2013"/>
    <n v="17000"/>
    <d v="2021-01-11T00:00:00"/>
    <s v="Rajasthan"/>
  </r>
  <r>
    <n v="8"/>
    <x v="2"/>
    <s v="G1"/>
    <s v="CGST Act ,2017"/>
    <n v="26000"/>
    <d v="2021-01-16T00:00:00"/>
    <s v="Goa"/>
  </r>
  <r>
    <n v="9"/>
    <x v="5"/>
    <s v="I1"/>
    <s v="Income Tax Act ,1961"/>
    <n v="13000"/>
    <d v="2021-01-16T00:00:00"/>
    <s v="Himachal Pradesh"/>
  </r>
  <r>
    <n v="10"/>
    <x v="5"/>
    <s v="I1"/>
    <s v="Income Tax Act ,1961"/>
    <n v="27000"/>
    <d v="2021-01-16T00:00:00"/>
    <s v="Punjab"/>
  </r>
  <r>
    <n v="11"/>
    <x v="2"/>
    <s v="G1"/>
    <s v="CGST Act ,2017"/>
    <n v="19000"/>
    <d v="2021-01-16T00:00:00"/>
    <s v="Tamil Nadu"/>
  </r>
  <r>
    <n v="12"/>
    <x v="1"/>
    <s v="C1"/>
    <s v="Companies Act 2013"/>
    <n v="23000"/>
    <d v="2021-01-18T00:00:00"/>
    <s v="Maharashtra"/>
  </r>
  <r>
    <n v="13"/>
    <x v="0"/>
    <s v="G2"/>
    <s v="CGST Act ,2017"/>
    <n v="18000"/>
    <d v="2021-01-20T00:00:00"/>
    <s v="Tamil Nadu"/>
  </r>
  <r>
    <n v="14"/>
    <x v="1"/>
    <s v="C1"/>
    <s v="Companies Act 2013"/>
    <n v="20000"/>
    <d v="2021-01-22T00:00:00"/>
    <s v="Punjab"/>
  </r>
  <r>
    <n v="15"/>
    <x v="5"/>
    <s v="I1"/>
    <s v="Income Tax Act ,1961"/>
    <n v="27000"/>
    <d v="2021-01-24T00:00:00"/>
    <s v="Himachal Pradesh"/>
  </r>
  <r>
    <n v="16"/>
    <x v="2"/>
    <s v="G1"/>
    <s v="CGST Act ,2017"/>
    <n v="16000"/>
    <d v="2021-01-27T00:00:00"/>
    <s v="Gujarat"/>
  </r>
  <r>
    <n v="17"/>
    <x v="2"/>
    <s v="G1"/>
    <s v="CGST Act ,2017"/>
    <n v="23000"/>
    <d v="2021-01-28T00:00:00"/>
    <s v="Maharashtra"/>
  </r>
  <r>
    <n v="18"/>
    <x v="2"/>
    <s v="G1"/>
    <s v="CGST Act ,2017"/>
    <n v="10000"/>
    <d v="2021-01-30T00:00:00"/>
    <s v="Gujarat"/>
  </r>
  <r>
    <n v="19"/>
    <x v="1"/>
    <s v="C1"/>
    <s v="Companies Act 2013"/>
    <n v="21000"/>
    <d v="2021-01-30T00:00:00"/>
    <s v="Gujarat"/>
  </r>
  <r>
    <n v="20"/>
    <x v="5"/>
    <s v="I1"/>
    <s v="Income Tax Act ,1961"/>
    <n v="13000"/>
    <d v="2021-02-02T00:00:00"/>
    <s v="Maharashtra"/>
  </r>
  <r>
    <n v="21"/>
    <x v="4"/>
    <s v="I2"/>
    <s v="Income Tax Act ,1961"/>
    <n v="11000"/>
    <d v="2021-02-04T00:00:00"/>
    <s v="Himachal Pradesh"/>
  </r>
  <r>
    <n v="22"/>
    <x v="2"/>
    <s v="G1"/>
    <s v="CGST Act ,2017"/>
    <n v="13000"/>
    <d v="2021-02-11T00:00:00"/>
    <s v="Goa"/>
  </r>
  <r>
    <n v="23"/>
    <x v="2"/>
    <s v="G1"/>
    <s v="CGST Act ,2017"/>
    <n v="19000"/>
    <d v="2021-02-14T00:00:00"/>
    <s v="Punjab"/>
  </r>
  <r>
    <n v="24"/>
    <x v="2"/>
    <s v="G1"/>
    <s v="CGST Act ,2017"/>
    <n v="19000"/>
    <d v="2021-02-17T00:00:00"/>
    <s v="Maharashtra"/>
  </r>
  <r>
    <n v="25"/>
    <x v="3"/>
    <s v="Service not found"/>
    <s v="others"/>
    <n v="16000"/>
    <d v="2021-02-17T00:00:00"/>
    <s v="Gujarat"/>
  </r>
  <r>
    <n v="26"/>
    <x v="0"/>
    <s v="G2"/>
    <s v="CGST Act ,2017"/>
    <n v="21000"/>
    <d v="2021-02-17T00:00:00"/>
    <s v="Rajasthan"/>
  </r>
  <r>
    <n v="27"/>
    <x v="5"/>
    <s v="I1"/>
    <s v="Income Tax Act ,1961"/>
    <n v="25000"/>
    <d v="2021-02-18T00:00:00"/>
    <s v="Himachal Pradesh"/>
  </r>
  <r>
    <n v="28"/>
    <x v="3"/>
    <s v="Service not found"/>
    <s v="others"/>
    <n v="15000"/>
    <d v="2021-02-18T00:00:00"/>
    <s v="Maharashtra"/>
  </r>
  <r>
    <n v="29"/>
    <x v="3"/>
    <s v="Service not found"/>
    <s v="others"/>
    <n v="24000"/>
    <d v="2021-02-20T00:00:00"/>
    <s v="Tamil Nadu"/>
  </r>
  <r>
    <n v="30"/>
    <x v="5"/>
    <s v="I1"/>
    <s v="Income Tax Act ,1961"/>
    <n v="16000"/>
    <d v="2021-02-21T00:00:00"/>
    <s v="Himachal Pradesh"/>
  </r>
  <r>
    <n v="31"/>
    <x v="5"/>
    <s v="I1"/>
    <s v="Income Tax Act ,1961"/>
    <n v="19000"/>
    <d v="2021-02-22T00:00:00"/>
    <s v="Maharashtra"/>
  </r>
  <r>
    <n v="32"/>
    <x v="5"/>
    <s v="I1"/>
    <s v="Income Tax Act ,1961"/>
    <n v="15000"/>
    <d v="2021-02-23T00:00:00"/>
    <s v="Rajasthan"/>
  </r>
  <r>
    <n v="33"/>
    <x v="5"/>
    <s v="I1"/>
    <s v="Income Tax Act ,1961"/>
    <n v="12000"/>
    <s v="29/02/2021"/>
    <s v="Himachal Pradesh"/>
  </r>
  <r>
    <n v="34"/>
    <x v="1"/>
    <s v="C1"/>
    <s v="Companies Act 2013"/>
    <n v="16000"/>
    <s v="29/02/2021"/>
    <s v="Tamil Nadu"/>
  </r>
  <r>
    <n v="35"/>
    <x v="5"/>
    <s v="I1"/>
    <s v="Income Tax Act ,1961"/>
    <n v="14000"/>
    <d v="2021-03-01T00:00:00"/>
    <s v="Himachal Pradesh"/>
  </r>
  <r>
    <n v="36"/>
    <x v="5"/>
    <s v="I1"/>
    <s v="Income Tax Act ,1961"/>
    <n v="12000"/>
    <d v="2021-03-04T00:00:00"/>
    <s v="Rajasthan"/>
  </r>
  <r>
    <n v="37"/>
    <x v="5"/>
    <s v="I1"/>
    <s v="Income Tax Act ,1961"/>
    <n v="23000"/>
    <d v="2021-03-05T00:00:00"/>
    <s v="Maharashtra"/>
  </r>
  <r>
    <n v="38"/>
    <x v="0"/>
    <s v="G2"/>
    <s v="CGST Act ,2017"/>
    <n v="22000"/>
    <d v="2021-03-05T00:00:00"/>
    <s v="Gujarat"/>
  </r>
  <r>
    <n v="39"/>
    <x v="2"/>
    <s v="G1"/>
    <s v="CGST Act ,2017"/>
    <n v="22000"/>
    <d v="2021-03-15T00:00:00"/>
    <s v="Maharashtra"/>
  </r>
  <r>
    <n v="40"/>
    <x v="2"/>
    <s v="G1"/>
    <s v="CGST Act ,2017"/>
    <n v="16000"/>
    <d v="2021-03-15T00:00:00"/>
    <s v="Maharashtra"/>
  </r>
  <r>
    <n v="41"/>
    <x v="0"/>
    <s v="G2"/>
    <s v="CGST Act ,2017"/>
    <n v="20000"/>
    <d v="2021-03-15T00:00:00"/>
    <s v="Gujarat"/>
  </r>
  <r>
    <n v="42"/>
    <x v="1"/>
    <s v="C1"/>
    <s v="Companies Act 2013"/>
    <n v="20000"/>
    <d v="2021-03-16T00:00:00"/>
    <s v="Himachal Pradesh"/>
  </r>
  <r>
    <n v="43"/>
    <x v="2"/>
    <s v="G1"/>
    <s v="CGST Act ,2017"/>
    <n v="16000"/>
    <d v="2021-03-19T00:00:00"/>
    <s v="Punjab"/>
  </r>
  <r>
    <n v="44"/>
    <x v="2"/>
    <s v="G1"/>
    <s v="CGST Act ,2017"/>
    <n v="27000"/>
    <d v="2021-03-19T00:00:00"/>
    <s v="Rajasthan"/>
  </r>
  <r>
    <n v="45"/>
    <x v="3"/>
    <s v="Service not found"/>
    <s v="others"/>
    <n v="27000"/>
    <d v="2021-03-21T00:00:00"/>
    <s v="Tamil Nadu"/>
  </r>
  <r>
    <n v="46"/>
    <x v="5"/>
    <s v="I1"/>
    <s v="Income Tax Act ,1961"/>
    <n v="12000"/>
    <d v="2021-03-22T00:00:00"/>
    <s v="Goa"/>
  </r>
  <r>
    <n v="47"/>
    <x v="4"/>
    <s v="I2"/>
    <s v="Income Tax Act ,1961"/>
    <n v="21000"/>
    <d v="2021-03-23T00:00:00"/>
    <s v="Tamil Nadu"/>
  </r>
  <r>
    <n v="48"/>
    <x v="4"/>
    <s v="I2"/>
    <s v="Income Tax Act ,1961"/>
    <n v="22000"/>
    <d v="2021-03-24T00:00:00"/>
    <s v="Maharashtra"/>
  </r>
  <r>
    <n v="49"/>
    <x v="2"/>
    <s v="G1"/>
    <s v="CGST Act ,2017"/>
    <n v="13000"/>
    <d v="2021-03-26T00:00:00"/>
    <s v="Rajasthan"/>
  </r>
  <r>
    <n v="50"/>
    <x v="0"/>
    <s v="G2"/>
    <s v="CGST Act ,2017"/>
    <n v="20000"/>
    <d v="2021-03-26T00:00:00"/>
    <s v="Tamil Nadu"/>
  </r>
  <r>
    <n v="51"/>
    <x v="2"/>
    <s v="G1"/>
    <s v="CGST Act ,2017"/>
    <n v="13000"/>
    <d v="2021-03-29T00:00:00"/>
    <s v="Himachal Pradesh"/>
  </r>
  <r>
    <n v="52"/>
    <x v="5"/>
    <s v="I1"/>
    <s v="Income Tax Act ,1961"/>
    <n v="10000"/>
    <d v="2021-03-30T00:00:00"/>
    <s v="Rajasthan"/>
  </r>
  <r>
    <n v="53"/>
    <x v="5"/>
    <s v="I1"/>
    <s v="Income Tax Act ,1961"/>
    <n v="14000"/>
    <d v="2021-04-01T00:00:00"/>
    <s v="Himachal Pradesh"/>
  </r>
  <r>
    <n v="54"/>
    <x v="5"/>
    <s v="I1"/>
    <s v="Income Tax Act ,1961"/>
    <n v="24000"/>
    <d v="2021-04-01T00:00:00"/>
    <s v="Punjab"/>
  </r>
  <r>
    <n v="55"/>
    <x v="0"/>
    <s v="G2"/>
    <s v="CGST Act ,2017"/>
    <n v="13000"/>
    <d v="2021-04-03T00:00:00"/>
    <s v="Gujarat"/>
  </r>
  <r>
    <n v="56"/>
    <x v="2"/>
    <s v="G1"/>
    <s v="CGST Act ,2017"/>
    <n v="15000"/>
    <d v="2021-04-06T00:00:00"/>
    <s v="Goa"/>
  </r>
  <r>
    <n v="57"/>
    <x v="0"/>
    <s v="G2"/>
    <s v="CGST Act ,2017"/>
    <n v="21000"/>
    <d v="2021-04-06T00:00:00"/>
    <s v="Maharashtra"/>
  </r>
  <r>
    <n v="58"/>
    <x v="1"/>
    <s v="C1"/>
    <s v="Companies Act 2013"/>
    <n v="12000"/>
    <d v="2021-04-12T00:00:00"/>
    <s v="Tamil Nadu"/>
  </r>
  <r>
    <n v="59"/>
    <x v="2"/>
    <s v="G1"/>
    <s v="CGST Act ,2017"/>
    <n v="12000"/>
    <d v="2021-04-17T00:00:00"/>
    <s v="Maharashtra"/>
  </r>
  <r>
    <n v="60"/>
    <x v="4"/>
    <s v="I2"/>
    <s v="Income Tax Act ,1961"/>
    <n v="21000"/>
    <d v="2021-04-18T00:00:00"/>
    <s v="Rajasthan"/>
  </r>
  <r>
    <n v="61"/>
    <x v="5"/>
    <s v="I1"/>
    <s v="Income Tax Act ,1961"/>
    <n v="9000"/>
    <d v="2021-04-21T00:00:00"/>
    <s v="Maharashtra"/>
  </r>
  <r>
    <n v="62"/>
    <x v="1"/>
    <s v="C1"/>
    <s v="Companies Act 2013"/>
    <n v="29000"/>
    <d v="2021-04-22T00:00:00"/>
    <s v="Punjab"/>
  </r>
  <r>
    <n v="63"/>
    <x v="2"/>
    <s v="G1"/>
    <s v="CGST Act ,2017"/>
    <n v="12000"/>
    <d v="2021-04-23T00:00:00"/>
    <s v="Maharashtra"/>
  </r>
  <r>
    <n v="64"/>
    <x v="5"/>
    <s v="I1"/>
    <s v="Income Tax Act ,1961"/>
    <n v="14000"/>
    <d v="2021-04-25T00:00:00"/>
    <s v="Punjab"/>
  </r>
  <r>
    <n v="65"/>
    <x v="2"/>
    <s v="G1"/>
    <s v="CGST Act ,2017"/>
    <n v="26000"/>
    <d v="2021-04-27T00:00:00"/>
    <s v="Gujarat"/>
  </r>
  <r>
    <n v="66"/>
    <x v="2"/>
    <s v="G1"/>
    <s v="CGST Act ,2017"/>
    <n v="23000"/>
    <d v="2021-04-30T00:00:00"/>
    <s v="Himachal Pradesh"/>
  </r>
  <r>
    <n v="67"/>
    <x v="2"/>
    <s v="G1"/>
    <s v="CGST Act ,2017"/>
    <n v="22000"/>
    <d v="2021-05-01T00:00:00"/>
    <s v="Goa"/>
  </r>
  <r>
    <n v="68"/>
    <x v="0"/>
    <s v="G2"/>
    <s v="CGST Act ,2017"/>
    <n v="16000"/>
    <d v="2021-05-01T00:00:00"/>
    <s v="Tamil Nadu"/>
  </r>
  <r>
    <n v="69"/>
    <x v="2"/>
    <s v="G1"/>
    <s v="CGST Act ,2017"/>
    <n v="17000"/>
    <d v="2021-05-02T00:00:00"/>
    <s v="Maharashtra"/>
  </r>
  <r>
    <n v="70"/>
    <x v="5"/>
    <s v="I1"/>
    <s v="Income Tax Act ,1961"/>
    <n v="9000"/>
    <d v="2021-05-02T00:00:00"/>
    <s v="Maharashtra"/>
  </r>
  <r>
    <n v="71"/>
    <x v="5"/>
    <s v="I1"/>
    <s v="Income Tax Act ,1961"/>
    <n v="13000"/>
    <d v="2021-05-02T00:00:00"/>
    <s v="Gujarat"/>
  </r>
  <r>
    <n v="72"/>
    <x v="2"/>
    <s v="G1"/>
    <s v="CGST Act ,2017"/>
    <n v="16000"/>
    <d v="2021-05-03T00:00:00"/>
    <s v="Maharashtra"/>
  </r>
  <r>
    <n v="73"/>
    <x v="4"/>
    <s v="I2"/>
    <s v="Income Tax Act ,1961"/>
    <n v="21000"/>
    <d v="2021-05-03T00:00:00"/>
    <s v="Punjab"/>
  </r>
  <r>
    <n v="74"/>
    <x v="2"/>
    <s v="G1"/>
    <s v="CGST Act ,2017"/>
    <n v="18000"/>
    <d v="2021-05-05T00:00:00"/>
    <s v="Tamil Nadu"/>
  </r>
  <r>
    <n v="75"/>
    <x v="5"/>
    <s v="I1"/>
    <s v="Income Tax Act ,1961"/>
    <n v="18000"/>
    <d v="2021-05-05T00:00:00"/>
    <s v="Himachal Pradesh"/>
  </r>
  <r>
    <n v="76"/>
    <x v="2"/>
    <s v="G1"/>
    <s v="CGST Act ,2017"/>
    <n v="10000"/>
    <d v="2021-05-06T00:00:00"/>
    <s v="Maharashtra"/>
  </r>
  <r>
    <n v="77"/>
    <x v="4"/>
    <s v="I2"/>
    <s v="Income Tax Act ,1961"/>
    <n v="22000"/>
    <d v="2021-05-08T00:00:00"/>
    <s v="Maharashtra"/>
  </r>
  <r>
    <n v="78"/>
    <x v="2"/>
    <s v="G1"/>
    <s v="CGST Act ,2017"/>
    <n v="30000"/>
    <d v="2021-05-08T00:00:00"/>
    <s v="Gujarat"/>
  </r>
  <r>
    <n v="79"/>
    <x v="5"/>
    <s v="I1"/>
    <s v="Income Tax Act ,1961"/>
    <n v="16000"/>
    <d v="2021-05-08T00:00:00"/>
    <s v="Himachal Pradesh"/>
  </r>
  <r>
    <n v="80"/>
    <x v="0"/>
    <s v="G2"/>
    <s v="CGST Act ,2017"/>
    <n v="18000"/>
    <d v="2021-05-08T00:00:00"/>
    <s v="Gujarat"/>
  </r>
  <r>
    <n v="81"/>
    <x v="2"/>
    <s v="G1"/>
    <s v="CGST Act ,2017"/>
    <n v="24000"/>
    <d v="2021-05-12T00:00:00"/>
    <s v="Punjab"/>
  </r>
  <r>
    <n v="82"/>
    <x v="2"/>
    <s v="G1"/>
    <s v="CGST Act ,2017"/>
    <n v="24000"/>
    <d v="2021-05-14T00:00:00"/>
    <s v="Tamil Nadu"/>
  </r>
  <r>
    <n v="83"/>
    <x v="0"/>
    <s v="G2"/>
    <s v="CGST Act ,2017"/>
    <n v="19000"/>
    <d v="2021-05-14T00:00:00"/>
    <s v="Gujarat"/>
  </r>
  <r>
    <n v="84"/>
    <x v="2"/>
    <s v="G1"/>
    <s v="CGST Act ,2017"/>
    <n v="20000"/>
    <d v="2021-05-15T00:00:00"/>
    <s v="Rajasthan"/>
  </r>
  <r>
    <n v="85"/>
    <x v="2"/>
    <s v="G1"/>
    <s v="CGST Act ,2017"/>
    <n v="21000"/>
    <d v="2021-05-16T00:00:00"/>
    <s v="Himachal Pradesh"/>
  </r>
  <r>
    <n v="86"/>
    <x v="1"/>
    <s v="C1"/>
    <s v="Companies Act 2013"/>
    <n v="14000"/>
    <d v="2021-05-16T00:00:00"/>
    <s v="Gujarat"/>
  </r>
  <r>
    <n v="87"/>
    <x v="3"/>
    <s v="Service not found"/>
    <s v="others"/>
    <n v="22000"/>
    <d v="2021-05-16T00:00:00"/>
    <s v="Tamil Nadu"/>
  </r>
  <r>
    <n v="88"/>
    <x v="0"/>
    <s v="G2"/>
    <s v="CGST Act ,2017"/>
    <n v="19000"/>
    <d v="2021-05-18T00:00:00"/>
    <s v="Maharashtra"/>
  </r>
  <r>
    <n v="89"/>
    <x v="5"/>
    <s v="I1"/>
    <s v="Income Tax Act ,1961"/>
    <n v="14000"/>
    <d v="2021-05-19T00:00:00"/>
    <s v="Rajasthan"/>
  </r>
  <r>
    <n v="90"/>
    <x v="5"/>
    <s v="I1"/>
    <s v="Income Tax Act ,1961"/>
    <n v="20000"/>
    <d v="2021-05-20T00:00:00"/>
    <s v="Maharashtra"/>
  </r>
  <r>
    <n v="91"/>
    <x v="5"/>
    <s v="I1"/>
    <s v="Income Tax Act ,1961"/>
    <n v="15000"/>
    <d v="2021-05-22T00:00:00"/>
    <s v="Tamil Nadu"/>
  </r>
  <r>
    <n v="92"/>
    <x v="1"/>
    <s v="C1"/>
    <s v="Companies Act 2013"/>
    <n v="17000"/>
    <d v="2021-05-23T00:00:00"/>
    <s v="Gujarat"/>
  </r>
  <r>
    <n v="93"/>
    <x v="2"/>
    <s v="G1"/>
    <s v="CGST Act ,2017"/>
    <n v="13000"/>
    <d v="2021-05-25T00:00:00"/>
    <s v="Maharashtra"/>
  </r>
  <r>
    <n v="94"/>
    <x v="2"/>
    <s v="G1"/>
    <s v="CGST Act ,2017"/>
    <n v="24000"/>
    <d v="2021-05-25T00:00:00"/>
    <s v="Goa"/>
  </r>
  <r>
    <n v="95"/>
    <x v="3"/>
    <s v="Service not found"/>
    <s v="others"/>
    <n v="16000"/>
    <d v="2021-05-25T00:00:00"/>
    <s v="Rajasthan"/>
  </r>
  <r>
    <n v="96"/>
    <x v="4"/>
    <s v="I2"/>
    <s v="Income Tax Act ,1961"/>
    <n v="15000"/>
    <d v="2021-05-26T00:00:00"/>
    <s v="Gujarat"/>
  </r>
  <r>
    <n v="97"/>
    <x v="4"/>
    <s v="I2"/>
    <s v="Income Tax Act ,1961"/>
    <n v="15000"/>
    <d v="2021-05-26T00:00:00"/>
    <s v="Punjab"/>
  </r>
  <r>
    <n v="98"/>
    <x v="4"/>
    <s v="I2"/>
    <s v="Income Tax Act ,1961"/>
    <n v="21000"/>
    <d v="2021-05-26T00:00:00"/>
    <s v="Rajasthan"/>
  </r>
  <r>
    <n v="99"/>
    <x v="1"/>
    <s v="C1"/>
    <s v="Companies Act 2013"/>
    <n v="23000"/>
    <d v="2021-05-26T00:00:00"/>
    <s v="Tamil Nadu"/>
  </r>
  <r>
    <n v="100"/>
    <x v="2"/>
    <s v="G1"/>
    <s v="CGST Act ,2017"/>
    <n v="22000"/>
    <d v="2021-05-27T00:00:00"/>
    <s v="Maharashtra"/>
  </r>
  <r>
    <n v="101"/>
    <x v="5"/>
    <s v="I1"/>
    <s v="Income Tax Act ,1961"/>
    <n v="12000"/>
    <d v="2021-05-27T00:00:00"/>
    <s v="Himachal Pradesh"/>
  </r>
  <r>
    <n v="102"/>
    <x v="5"/>
    <s v="I1"/>
    <s v="Income Tax Act ,1961"/>
    <n v="18000"/>
    <d v="2021-05-28T00:00:00"/>
    <s v="Maharashtra"/>
  </r>
  <r>
    <n v="103"/>
    <x v="5"/>
    <s v="I1"/>
    <s v="Income Tax Act ,1961"/>
    <n v="16000"/>
    <d v="2021-05-28T00:00:00"/>
    <s v="Maharashtra"/>
  </r>
  <r>
    <n v="104"/>
    <x v="0"/>
    <s v="G2"/>
    <s v="CGST Act ,2017"/>
    <n v="28000"/>
    <d v="2021-05-28T00:00:00"/>
    <s v="Maharashtra"/>
  </r>
  <r>
    <n v="105"/>
    <x v="5"/>
    <s v="I1"/>
    <s v="Income Tax Act ,1961"/>
    <n v="11000"/>
    <d v="2021-05-29T00:00:00"/>
    <s v="Punjab"/>
  </r>
  <r>
    <n v="106"/>
    <x v="1"/>
    <s v="C1"/>
    <s v="Companies Act 2013"/>
    <n v="22000"/>
    <d v="2021-05-30T00:00:00"/>
    <s v="Tamil Nadu"/>
  </r>
  <r>
    <n v="107"/>
    <x v="2"/>
    <s v="G1"/>
    <s v="CGST Act ,2017"/>
    <n v="12000"/>
    <d v="2021-06-04T00:00:00"/>
    <s v="Maharashtra"/>
  </r>
  <r>
    <n v="108"/>
    <x v="5"/>
    <s v="I1"/>
    <s v="Income Tax Act ,1961"/>
    <n v="20000"/>
    <d v="2021-06-04T00:00:00"/>
    <s v="Punjab"/>
  </r>
  <r>
    <n v="109"/>
    <x v="5"/>
    <s v="I1"/>
    <s v="Income Tax Act ,1961"/>
    <n v="15000"/>
    <d v="2021-06-10T00:00:00"/>
    <s v="Himachal Pradesh"/>
  </r>
  <r>
    <n v="110"/>
    <x v="1"/>
    <s v="C1"/>
    <s v="Companies Act 2013"/>
    <n v="16000"/>
    <d v="2021-06-11T00:00:00"/>
    <s v="Tamil Nadu"/>
  </r>
  <r>
    <n v="111"/>
    <x v="2"/>
    <s v="G1"/>
    <s v="CGST Act ,2017"/>
    <n v="19000"/>
    <d v="2021-06-20T00:00:00"/>
    <s v="Punjab"/>
  </r>
  <r>
    <n v="112"/>
    <x v="1"/>
    <s v="C1"/>
    <s v="Companies Act 2013"/>
    <n v="21000"/>
    <d v="2021-06-20T00:00:00"/>
    <s v="Gujarat"/>
  </r>
  <r>
    <n v="113"/>
    <x v="1"/>
    <s v="C1"/>
    <s v="Companies Act 2013"/>
    <n v="22000"/>
    <d v="2021-06-23T00:00:00"/>
    <s v="Rajasthan"/>
  </r>
  <r>
    <n v="114"/>
    <x v="2"/>
    <s v="G1"/>
    <s v="CGST Act ,2017"/>
    <n v="7000"/>
    <d v="2021-06-25T00:00:00"/>
    <s v="Himachal Pradesh"/>
  </r>
  <r>
    <n v="115"/>
    <x v="2"/>
    <s v="G1"/>
    <s v="CGST Act ,2017"/>
    <n v="11000"/>
    <d v="2021-06-26T00:00:00"/>
    <s v="Maharashtra"/>
  </r>
  <r>
    <n v="116"/>
    <x v="4"/>
    <s v="I2"/>
    <s v="Income Tax Act ,1961"/>
    <n v="24000"/>
    <d v="2021-06-27T00:00:00"/>
    <s v="Maharashtra"/>
  </r>
  <r>
    <n v="117"/>
    <x v="5"/>
    <s v="I1"/>
    <s v="Income Tax Act ,1961"/>
    <n v="16000"/>
    <d v="2021-07-02T00:00:00"/>
    <s v="Maharashtra"/>
  </r>
  <r>
    <n v="118"/>
    <x v="2"/>
    <s v="G1"/>
    <s v="CGST Act ,2017"/>
    <n v="17000"/>
    <d v="2021-07-02T00:00:00"/>
    <s v="Himachal Pradesh"/>
  </r>
  <r>
    <n v="119"/>
    <x v="2"/>
    <s v="G1"/>
    <s v="CGST Act ,2017"/>
    <n v="18000"/>
    <d v="2021-07-05T00:00:00"/>
    <s v="Punjab"/>
  </r>
  <r>
    <n v="120"/>
    <x v="4"/>
    <s v="I2"/>
    <s v="Income Tax Act ,1961"/>
    <n v="19000"/>
    <d v="2021-07-07T00:00:00"/>
    <s v="Goa"/>
  </r>
  <r>
    <n v="121"/>
    <x v="1"/>
    <s v="C1"/>
    <s v="Companies Act 2013"/>
    <n v="20000"/>
    <d v="2021-07-11T00:00:00"/>
    <s v="Gujarat"/>
  </r>
  <r>
    <n v="122"/>
    <x v="4"/>
    <s v="I2"/>
    <s v="Income Tax Act ,1961"/>
    <n v="20000"/>
    <d v="2021-07-13T00:00:00"/>
    <s v="Gujarat"/>
  </r>
  <r>
    <n v="123"/>
    <x v="4"/>
    <s v="I2"/>
    <s v="Income Tax Act ,1961"/>
    <n v="15000"/>
    <d v="2021-07-20T00:00:00"/>
    <s v="Gujarat"/>
  </r>
  <r>
    <n v="124"/>
    <x v="4"/>
    <s v="I2"/>
    <s v="Income Tax Act ,1961"/>
    <n v="27000"/>
    <d v="2021-07-20T00:00:00"/>
    <s v="Goa"/>
  </r>
  <r>
    <n v="125"/>
    <x v="5"/>
    <s v="I1"/>
    <s v="Income Tax Act ,1961"/>
    <n v="11000"/>
    <d v="2021-07-20T00:00:00"/>
    <s v="Tamil Nadu"/>
  </r>
  <r>
    <n v="126"/>
    <x v="1"/>
    <s v="C1"/>
    <s v="Companies Act 2013"/>
    <n v="21000"/>
    <d v="2021-07-20T00:00:00"/>
    <s v="Gujarat"/>
  </r>
  <r>
    <n v="127"/>
    <x v="4"/>
    <s v="I2"/>
    <s v="Income Tax Act ,1961"/>
    <n v="8000"/>
    <d v="2021-07-22T00:00:00"/>
    <s v="Goa"/>
  </r>
  <r>
    <n v="128"/>
    <x v="2"/>
    <s v="G1"/>
    <s v="CGST Act ,2017"/>
    <n v="17000"/>
    <d v="2021-07-23T00:00:00"/>
    <s v="Gujarat"/>
  </r>
  <r>
    <n v="129"/>
    <x v="1"/>
    <s v="C1"/>
    <s v="Companies Act 2013"/>
    <n v="16000"/>
    <d v="2021-07-25T00:00:00"/>
    <s v="Maharashtra"/>
  </r>
  <r>
    <n v="130"/>
    <x v="0"/>
    <s v="G2"/>
    <s v="CGST Act ,2017"/>
    <n v="18000"/>
    <d v="2021-07-28T00:00:00"/>
    <s v="Gujarat"/>
  </r>
  <r>
    <n v="131"/>
    <x v="5"/>
    <s v="I1"/>
    <s v="Income Tax Act ,1961"/>
    <n v="22000"/>
    <d v="2021-07-29T00:00:00"/>
    <s v="Gujarat"/>
  </r>
  <r>
    <n v="132"/>
    <x v="2"/>
    <s v="G1"/>
    <s v="CGST Act ,2017"/>
    <n v="22000"/>
    <d v="2021-07-30T00:00:00"/>
    <s v="Rajasthan"/>
  </r>
  <r>
    <n v="133"/>
    <x v="2"/>
    <s v="G1"/>
    <s v="CGST Act ,2017"/>
    <n v="9000"/>
    <d v="2021-07-31T00:00:00"/>
    <s v="Maharashtra"/>
  </r>
  <r>
    <n v="134"/>
    <x v="3"/>
    <s v="Service not found"/>
    <s v="others"/>
    <n v="18000"/>
    <d v="2021-07-31T00:00:00"/>
    <s v="Rajasthan"/>
  </r>
  <r>
    <n v="135"/>
    <x v="2"/>
    <s v="G1"/>
    <s v="CGST Act ,2017"/>
    <n v="23000"/>
    <d v="2021-08-01T00:00:00"/>
    <s v="Himachal Pradesh"/>
  </r>
  <r>
    <n v="136"/>
    <x v="1"/>
    <s v="C1"/>
    <s v="Companies Act 2013"/>
    <n v="14000"/>
    <d v="2021-08-01T00:00:00"/>
    <s v="Maharashtra"/>
  </r>
  <r>
    <n v="137"/>
    <x v="4"/>
    <s v="I2"/>
    <s v="Income Tax Act ,1961"/>
    <n v="8000"/>
    <d v="2021-08-03T00:00:00"/>
    <s v="Maharashtra"/>
  </r>
  <r>
    <n v="138"/>
    <x v="1"/>
    <s v="C1"/>
    <s v="Companies Act 2013"/>
    <n v="27000"/>
    <d v="2021-08-12T00:00:00"/>
    <s v="Maharashtra"/>
  </r>
  <r>
    <n v="139"/>
    <x v="2"/>
    <s v="G1"/>
    <s v="CGST Act ,2017"/>
    <n v="13000"/>
    <d v="2021-08-13T00:00:00"/>
    <s v="Tamil Nadu"/>
  </r>
  <r>
    <n v="140"/>
    <x v="0"/>
    <s v="G2"/>
    <s v="CGST Act ,2017"/>
    <n v="15000"/>
    <d v="2021-08-19T00:00:00"/>
    <s v="Maharashtra"/>
  </r>
  <r>
    <n v="141"/>
    <x v="5"/>
    <s v="I1"/>
    <s v="Income Tax Act ,1961"/>
    <n v="24000"/>
    <d v="2021-08-23T00:00:00"/>
    <s v="Himachal Pradesh"/>
  </r>
  <r>
    <n v="142"/>
    <x v="5"/>
    <s v="I1"/>
    <s v="Income Tax Act ,1961"/>
    <n v="16000"/>
    <d v="2021-08-24T00:00:00"/>
    <s v="Himachal Pradesh"/>
  </r>
  <r>
    <n v="143"/>
    <x v="1"/>
    <s v="C1"/>
    <s v="Companies Act 2013"/>
    <n v="12000"/>
    <d v="2021-08-25T00:00:00"/>
    <s v="Tamil Nadu"/>
  </r>
  <r>
    <n v="144"/>
    <x v="5"/>
    <s v="I1"/>
    <s v="Income Tax Act ,1961"/>
    <n v="26000"/>
    <d v="2021-08-27T00:00:00"/>
    <s v="Punjab"/>
  </r>
  <r>
    <n v="145"/>
    <x v="0"/>
    <s v="G2"/>
    <s v="CGST Act ,2017"/>
    <n v="17000"/>
    <d v="2021-08-28T00:00:00"/>
    <s v="Maharashtra"/>
  </r>
  <r>
    <n v="146"/>
    <x v="5"/>
    <s v="I1"/>
    <s v="Income Tax Act ,1961"/>
    <n v="22000"/>
    <d v="2021-08-29T00:00:00"/>
    <s v="Gujarat"/>
  </r>
  <r>
    <n v="147"/>
    <x v="3"/>
    <s v="Service not found"/>
    <s v="others"/>
    <n v="22000"/>
    <d v="2021-08-29T00:00:00"/>
    <s v="Tamil Nadu"/>
  </r>
  <r>
    <n v="148"/>
    <x v="2"/>
    <s v="G1"/>
    <s v="CGST Act ,2017"/>
    <n v="21000"/>
    <d v="2021-09-01T00:00:00"/>
    <s v="Goa"/>
  </r>
  <r>
    <n v="149"/>
    <x v="2"/>
    <s v="G1"/>
    <s v="CGST Act ,2017"/>
    <n v="17000"/>
    <d v="2021-09-01T00:00:00"/>
    <s v="Tamil Nadu"/>
  </r>
  <r>
    <n v="150"/>
    <x v="2"/>
    <s v="G1"/>
    <s v="CGST Act ,2017"/>
    <n v="8000"/>
    <d v="2021-09-02T00:00:00"/>
    <s v="Maharashtra"/>
  </r>
  <r>
    <n v="151"/>
    <x v="2"/>
    <s v="G1"/>
    <s v="CGST Act ,2017"/>
    <n v="17000"/>
    <d v="2021-09-05T00:00:00"/>
    <s v="Rajasthan"/>
  </r>
  <r>
    <n v="152"/>
    <x v="2"/>
    <s v="G1"/>
    <s v="CGST Act ,2017"/>
    <n v="27000"/>
    <d v="2021-09-07T00:00:00"/>
    <s v="Gujarat"/>
  </r>
  <r>
    <n v="153"/>
    <x v="2"/>
    <s v="G1"/>
    <s v="CGST Act ,2017"/>
    <n v="26000"/>
    <d v="2021-09-08T00:00:00"/>
    <s v="Maharashtra"/>
  </r>
  <r>
    <n v="154"/>
    <x v="1"/>
    <s v="C1"/>
    <s v="Companies Act 2013"/>
    <n v="11000"/>
    <d v="2021-09-09T00:00:00"/>
    <s v="Goa"/>
  </r>
  <r>
    <n v="155"/>
    <x v="1"/>
    <s v="C1"/>
    <s v="Companies Act 2013"/>
    <n v="17000"/>
    <d v="2021-09-09T00:00:00"/>
    <s v="Punjab"/>
  </r>
  <r>
    <n v="156"/>
    <x v="5"/>
    <s v="I1"/>
    <s v="Income Tax Act ,1961"/>
    <n v="26000"/>
    <d v="2021-09-11T00:00:00"/>
    <s v="Maharashtra"/>
  </r>
  <r>
    <n v="157"/>
    <x v="2"/>
    <s v="G1"/>
    <s v="CGST Act ,2017"/>
    <n v="26000"/>
    <d v="2021-09-11T00:00:00"/>
    <s v="Himachal Pradesh"/>
  </r>
  <r>
    <n v="158"/>
    <x v="2"/>
    <s v="G1"/>
    <s v="CGST Act ,2017"/>
    <n v="27000"/>
    <d v="2021-09-15T00:00:00"/>
    <s v="Maharashtra"/>
  </r>
  <r>
    <n v="159"/>
    <x v="4"/>
    <s v="I2"/>
    <s v="Income Tax Act ,1961"/>
    <n v="23000"/>
    <d v="2021-09-18T00:00:00"/>
    <s v="Maharashtra"/>
  </r>
  <r>
    <n v="160"/>
    <x v="1"/>
    <s v="C1"/>
    <s v="Companies Act 2013"/>
    <n v="14000"/>
    <d v="2021-09-19T00:00:00"/>
    <s v="Tamil Nadu"/>
  </r>
  <r>
    <n v="161"/>
    <x v="2"/>
    <s v="G1"/>
    <s v="CGST Act ,2017"/>
    <n v="25000"/>
    <d v="2021-09-20T00:00:00"/>
    <s v="Maharashtra"/>
  </r>
  <r>
    <n v="162"/>
    <x v="5"/>
    <s v="I1"/>
    <s v="Income Tax Act ,1961"/>
    <n v="20000"/>
    <d v="2021-09-25T00:00:00"/>
    <s v="Rajasthan"/>
  </r>
  <r>
    <n v="163"/>
    <x v="1"/>
    <s v="C1"/>
    <s v="Companies Act 2013"/>
    <n v="24000"/>
    <d v="2021-09-25T00:00:00"/>
    <s v="Gujarat"/>
  </r>
  <r>
    <n v="164"/>
    <x v="0"/>
    <s v="G2"/>
    <s v="CGST Act ,2017"/>
    <n v="15000"/>
    <d v="2021-09-26T00:00:00"/>
    <s v="Tamil Nadu"/>
  </r>
  <r>
    <n v="165"/>
    <x v="4"/>
    <s v="I2"/>
    <s v="Income Tax Act ,1961"/>
    <n v="24000"/>
    <d v="2021-09-27T00:00:00"/>
    <s v="Rajasthan"/>
  </r>
  <r>
    <n v="166"/>
    <x v="2"/>
    <s v="G1"/>
    <s v="CGST Act ,2017"/>
    <n v="19000"/>
    <d v="2021-09-29T00:00:00"/>
    <s v="Tamil Nadu"/>
  </r>
  <r>
    <n v="167"/>
    <x v="0"/>
    <s v="G2"/>
    <s v="CGST Act ,2017"/>
    <n v="8000"/>
    <d v="2021-09-29T00:00:00"/>
    <s v="Tamil Nadu"/>
  </r>
  <r>
    <n v="168"/>
    <x v="2"/>
    <s v="G1"/>
    <s v="CGST Act ,2017"/>
    <n v="21000"/>
    <d v="2021-10-03T00:00:00"/>
    <s v="Rajasthan"/>
  </r>
  <r>
    <n v="169"/>
    <x v="0"/>
    <s v="G2"/>
    <s v="CGST Act ,2017"/>
    <n v="26000"/>
    <d v="2021-10-04T00:00:00"/>
    <s v="Tamil Nadu"/>
  </r>
  <r>
    <n v="170"/>
    <x v="2"/>
    <s v="G1"/>
    <s v="CGST Act ,2017"/>
    <n v="22000"/>
    <d v="2021-10-07T00:00:00"/>
    <s v="Goa"/>
  </r>
  <r>
    <n v="171"/>
    <x v="0"/>
    <s v="G2"/>
    <s v="CGST Act ,2017"/>
    <n v="12000"/>
    <d v="2021-10-10T00:00:00"/>
    <s v="Maharashtra"/>
  </r>
  <r>
    <n v="172"/>
    <x v="5"/>
    <s v="I1"/>
    <s v="Income Tax Act ,1961"/>
    <n v="17000"/>
    <d v="2021-10-16T00:00:00"/>
    <s v="Himachal Pradesh"/>
  </r>
  <r>
    <n v="173"/>
    <x v="5"/>
    <s v="I1"/>
    <s v="Income Tax Act ,1961"/>
    <n v="16000"/>
    <d v="2021-10-23T00:00:00"/>
    <s v="Gujarat"/>
  </r>
  <r>
    <n v="174"/>
    <x v="2"/>
    <s v="G1"/>
    <s v="CGST Act ,2017"/>
    <n v="21000"/>
    <d v="2021-10-23T00:00:00"/>
    <s v="Goa"/>
  </r>
  <r>
    <n v="175"/>
    <x v="2"/>
    <s v="G1"/>
    <s v="CGST Act ,2017"/>
    <n v="17000"/>
    <d v="2021-10-25T00:00:00"/>
    <s v="Rajasthan"/>
  </r>
  <r>
    <n v="176"/>
    <x v="2"/>
    <s v="G1"/>
    <s v="CGST Act ,2017"/>
    <n v="22000"/>
    <d v="2021-10-26T00:00:00"/>
    <s v="Tamil Nadu"/>
  </r>
  <r>
    <n v="177"/>
    <x v="2"/>
    <s v="G1"/>
    <s v="CGST Act ,2017"/>
    <n v="17000"/>
    <d v="2021-10-26T00:00:00"/>
    <s v="Rajasthan"/>
  </r>
  <r>
    <n v="178"/>
    <x v="3"/>
    <s v="Service not found"/>
    <s v="others"/>
    <n v="18000"/>
    <d v="2021-10-26T00:00:00"/>
    <s v="Rajasthan"/>
  </r>
  <r>
    <n v="179"/>
    <x v="4"/>
    <s v="I2"/>
    <s v="Income Tax Act ,1961"/>
    <n v="12000"/>
    <d v="2021-11-02T00:00:00"/>
    <s v="Maharashtra"/>
  </r>
  <r>
    <n v="180"/>
    <x v="2"/>
    <s v="G1"/>
    <s v="CGST Act ,2017"/>
    <n v="13000"/>
    <d v="2021-11-03T00:00:00"/>
    <s v="Gujarat"/>
  </r>
  <r>
    <n v="181"/>
    <x v="0"/>
    <s v="G2"/>
    <s v="CGST Act ,2017"/>
    <n v="20000"/>
    <d v="2021-11-03T00:00:00"/>
    <s v="Maharashtra"/>
  </r>
  <r>
    <n v="182"/>
    <x v="5"/>
    <s v="I1"/>
    <s v="Income Tax Act ,1961"/>
    <n v="11000"/>
    <d v="2021-11-09T00:00:00"/>
    <s v="Gujarat"/>
  </r>
  <r>
    <n v="183"/>
    <x v="5"/>
    <s v="I1"/>
    <s v="Income Tax Act ,1961"/>
    <n v="21000"/>
    <d v="2021-11-12T00:00:00"/>
    <s v="Himachal Pradesh"/>
  </r>
  <r>
    <n v="184"/>
    <x v="2"/>
    <s v="G1"/>
    <s v="CGST Act ,2017"/>
    <n v="27000"/>
    <d v="2021-11-15T00:00:00"/>
    <s v="Maharashtra"/>
  </r>
  <r>
    <n v="185"/>
    <x v="0"/>
    <s v="G2"/>
    <s v="CGST Act ,2017"/>
    <n v="14000"/>
    <d v="2021-11-25T00:00:00"/>
    <s v="Gujarat"/>
  </r>
  <r>
    <n v="186"/>
    <x v="1"/>
    <s v="C1"/>
    <s v="Companies Act 2013"/>
    <n v="7000"/>
    <d v="2021-11-25T00:00:00"/>
    <s v="Tamil Nadu"/>
  </r>
  <r>
    <n v="187"/>
    <x v="4"/>
    <s v="I2"/>
    <s v="Income Tax Act ,1961"/>
    <n v="28000"/>
    <d v="2021-11-26T00:00:00"/>
    <s v="Gujarat"/>
  </r>
  <r>
    <n v="188"/>
    <x v="4"/>
    <s v="I2"/>
    <s v="Income Tax Act ,1961"/>
    <n v="25000"/>
    <d v="2021-11-28T00:00:00"/>
    <s v="Punjab"/>
  </r>
  <r>
    <n v="189"/>
    <x v="2"/>
    <s v="G1"/>
    <s v="CGST Act ,2017"/>
    <n v="22000"/>
    <d v="2021-11-28T00:00:00"/>
    <s v="Rajasthan"/>
  </r>
  <r>
    <n v="190"/>
    <x v="5"/>
    <s v="I1"/>
    <s v="Income Tax Act ,1961"/>
    <n v="15000"/>
    <d v="2021-11-29T00:00:00"/>
    <s v="Himachal Pradesh"/>
  </r>
  <r>
    <n v="191"/>
    <x v="2"/>
    <s v="G1"/>
    <s v="CGST Act ,2017"/>
    <n v="25000"/>
    <d v="2021-11-30T00:00:00"/>
    <s v="Maharashtra"/>
  </r>
  <r>
    <n v="192"/>
    <x v="0"/>
    <s v="G2"/>
    <s v="CGST Act ,2017"/>
    <n v="23000"/>
    <d v="2021-12-02T00:00:00"/>
    <s v="Maharashtra"/>
  </r>
  <r>
    <n v="193"/>
    <x v="0"/>
    <s v="G2"/>
    <s v="CGST Act ,2017"/>
    <n v="27000"/>
    <d v="2021-12-04T00:00:00"/>
    <s v="Himachal Pradesh"/>
  </r>
  <r>
    <n v="194"/>
    <x v="5"/>
    <s v="I1"/>
    <s v="Income Tax Act ,1961"/>
    <n v="26000"/>
    <d v="2021-12-05T00:00:00"/>
    <s v="Maharashtra"/>
  </r>
  <r>
    <n v="195"/>
    <x v="3"/>
    <s v="Service not found"/>
    <s v="others"/>
    <n v="17000"/>
    <d v="2021-12-06T00:00:00"/>
    <s v="Tamil Nadu"/>
  </r>
  <r>
    <n v="196"/>
    <x v="2"/>
    <s v="G1"/>
    <s v="CGST Act ,2017"/>
    <n v="16000"/>
    <d v="2021-12-12T00:00:00"/>
    <s v="Punjab"/>
  </r>
  <r>
    <n v="197"/>
    <x v="2"/>
    <s v="G1"/>
    <s v="CGST Act ,2017"/>
    <n v="28000"/>
    <d v="2021-12-12T00:00:00"/>
    <s v="Rajasthan"/>
  </r>
  <r>
    <n v="198"/>
    <x v="2"/>
    <s v="G1"/>
    <s v="CGST Act ,2017"/>
    <n v="14000"/>
    <d v="2021-12-12T00:00:00"/>
    <s v="Maharashtra"/>
  </r>
  <r>
    <n v="199"/>
    <x v="2"/>
    <s v="G1"/>
    <s v="CGST Act ,2017"/>
    <n v="27000"/>
    <d v="2021-12-15T00:00:00"/>
    <s v="Tamil Nadu"/>
  </r>
  <r>
    <n v="200"/>
    <x v="2"/>
    <s v="G1"/>
    <s v="CGST Act ,2017"/>
    <n v="16000"/>
    <d v="2021-12-16T00:00:00"/>
    <s v="Maharashtra"/>
  </r>
  <r>
    <m/>
    <x v="6"/>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7B6CCF6-3981-420B-A3EE-2D060086B46E}" name="PivotTable1" cacheId="4"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K14:L22" firstHeaderRow="1" firstDataRow="1" firstDataCol="1"/>
  <pivotFields count="7">
    <pivotField showAll="0"/>
    <pivotField axis="axisRow" showAll="0">
      <items count="8">
        <item x="3"/>
        <item x="0"/>
        <item x="2"/>
        <item x="5"/>
        <item x="1"/>
        <item x="4"/>
        <item x="6"/>
        <item t="default"/>
      </items>
    </pivotField>
    <pivotField showAll="0"/>
    <pivotField showAll="0"/>
    <pivotField dataField="1" showAll="0"/>
    <pivotField showAll="0"/>
    <pivotField showAll="0"/>
  </pivotFields>
  <rowFields count="1">
    <field x="1"/>
  </rowFields>
  <rowItems count="8">
    <i>
      <x/>
    </i>
    <i>
      <x v="1"/>
    </i>
    <i>
      <x v="2"/>
    </i>
    <i>
      <x v="3"/>
    </i>
    <i>
      <x v="4"/>
    </i>
    <i>
      <x v="5"/>
    </i>
    <i>
      <x v="6"/>
    </i>
    <i t="grand">
      <x/>
    </i>
  </rowItems>
  <colItems count="1">
    <i/>
  </colItems>
  <dataFields count="1">
    <dataField name="Sum of Amount (INR)"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B8BDDE21-8ECE-4744-A690-068AB71D6289}" name="PivotTable4"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1">
  <location ref="F2:H10" firstHeaderRow="1" firstDataRow="2" firstDataCol="1"/>
  <pivotFields count="7">
    <pivotField showAll="0"/>
    <pivotField axis="axisRow" showAll="0">
      <items count="7">
        <item x="3"/>
        <item x="0"/>
        <item x="2"/>
        <item x="5"/>
        <item x="1"/>
        <item x="4"/>
        <item t="default"/>
      </items>
    </pivotField>
    <pivotField showAll="0"/>
    <pivotField showAll="0"/>
    <pivotField dataField="1" numFmtId="165" showAll="0"/>
    <pivotField showAll="0"/>
    <pivotField axis="axisCol" showAll="0">
      <items count="8">
        <item h="1" x="5"/>
        <item h="1" x="1"/>
        <item h="1" x="6"/>
        <item h="1" x="0"/>
        <item h="1" x="2"/>
        <item x="4"/>
        <item h="1" x="3"/>
        <item t="default"/>
      </items>
    </pivotField>
  </pivotFields>
  <rowFields count="1">
    <field x="1"/>
  </rowFields>
  <rowItems count="7">
    <i>
      <x/>
    </i>
    <i>
      <x v="1"/>
    </i>
    <i>
      <x v="2"/>
    </i>
    <i>
      <x v="3"/>
    </i>
    <i>
      <x v="4"/>
    </i>
    <i>
      <x v="5"/>
    </i>
    <i t="grand">
      <x/>
    </i>
  </rowItems>
  <colFields count="1">
    <field x="6"/>
  </colFields>
  <colItems count="2">
    <i>
      <x v="5"/>
    </i>
    <i t="grand">
      <x/>
    </i>
  </colItems>
  <dataFields count="1">
    <dataField name="Sum of Amount (INR)" fld="4" baseField="0" baseItem="0"/>
  </dataFields>
  <chartFormats count="5">
    <chartFormat chart="0" format="0" series="1">
      <pivotArea type="data" outline="0" fieldPosition="0">
        <references count="2">
          <reference field="4294967294" count="1" selected="0">
            <x v="0"/>
          </reference>
          <reference field="6" count="1" selected="0">
            <x v="1"/>
          </reference>
        </references>
      </pivotArea>
    </chartFormat>
    <chartFormat chart="0" format="1" series="1">
      <pivotArea type="data" outline="0" fieldPosition="0">
        <references count="2">
          <reference field="4294967294" count="1" selected="0">
            <x v="0"/>
          </reference>
          <reference field="6" count="1" selected="0">
            <x v="2"/>
          </reference>
        </references>
      </pivotArea>
    </chartFormat>
    <chartFormat chart="0" format="2" series="1">
      <pivotArea type="data" outline="0" fieldPosition="0">
        <references count="2">
          <reference field="4294967294" count="1" selected="0">
            <x v="0"/>
          </reference>
          <reference field="6" count="1" selected="0">
            <x v="0"/>
          </reference>
        </references>
      </pivotArea>
    </chartFormat>
    <chartFormat chart="0" format="3" series="1">
      <pivotArea type="data" outline="0" fieldPosition="0">
        <references count="2">
          <reference field="4294967294" count="1" selected="0">
            <x v="0"/>
          </reference>
          <reference field="6" count="1" selected="0">
            <x v="3"/>
          </reference>
        </references>
      </pivotArea>
    </chartFormat>
    <chartFormat chart="0" format="4" series="1">
      <pivotArea type="data" outline="0" fieldPosition="0">
        <references count="2">
          <reference field="4294967294" count="1" selected="0">
            <x v="0"/>
          </reference>
          <reference field="6" count="1" selected="0">
            <x v="5"/>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4DB473A0-666A-4B7B-B6C6-A9CAABEAC82F}" name="PivotTable3"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C11:D13" firstHeaderRow="1" firstDataRow="1" firstDataCol="1"/>
  <pivotFields count="7">
    <pivotField showAll="0"/>
    <pivotField showAll="0">
      <items count="7">
        <item x="3"/>
        <item h="1" x="0"/>
        <item h="1" x="2"/>
        <item h="1" x="5"/>
        <item h="1" x="1"/>
        <item h="1" x="4"/>
        <item t="default"/>
      </items>
    </pivotField>
    <pivotField showAll="0"/>
    <pivotField axis="axisRow" showAll="0">
      <items count="5">
        <item x="0"/>
        <item h="1" x="1"/>
        <item h="1" x="3"/>
        <item h="1" x="2"/>
        <item t="default"/>
      </items>
    </pivotField>
    <pivotField dataField="1" numFmtId="165" showAll="0"/>
    <pivotField showAll="0"/>
    <pivotField showAll="0">
      <items count="8">
        <item h="1" x="5"/>
        <item x="1"/>
        <item h="1" x="6"/>
        <item h="1" x="0"/>
        <item h="1" x="2"/>
        <item h="1" x="4"/>
        <item h="1" x="3"/>
        <item t="default"/>
      </items>
    </pivotField>
  </pivotFields>
  <rowFields count="1">
    <field x="3"/>
  </rowFields>
  <rowItems count="2">
    <i>
      <x/>
    </i>
    <i t="grand">
      <x/>
    </i>
  </rowItems>
  <colItems count="1">
    <i/>
  </colItems>
  <dataFields count="1">
    <dataField name="Average of Amount (INR)" fld="4" subtotal="average" baseField="1"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4D1B327A-4380-407C-8EE1-5187E5B0A3E4}" name="PivotTable2"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C7:D9" firstHeaderRow="1" firstDataRow="1" firstDataCol="1"/>
  <pivotFields count="7">
    <pivotField showAll="0"/>
    <pivotField showAll="0">
      <items count="7">
        <item x="3"/>
        <item h="1" x="0"/>
        <item h="1" x="2"/>
        <item h="1" x="5"/>
        <item h="1" x="1"/>
        <item h="1" x="4"/>
        <item t="default"/>
      </items>
    </pivotField>
    <pivotField showAll="0"/>
    <pivotField showAll="0">
      <items count="5">
        <item x="0"/>
        <item h="1" x="1"/>
        <item h="1" x="3"/>
        <item h="1" x="2"/>
        <item t="default"/>
      </items>
    </pivotField>
    <pivotField dataField="1" numFmtId="165" showAll="0"/>
    <pivotField showAll="0"/>
    <pivotField axis="axisRow" showAll="0">
      <items count="8">
        <item h="1" x="5"/>
        <item x="1"/>
        <item h="1" x="6"/>
        <item h="1" x="0"/>
        <item h="1" x="2"/>
        <item h="1" x="4"/>
        <item h="1" x="3"/>
        <item t="default"/>
      </items>
    </pivotField>
  </pivotFields>
  <rowFields count="1">
    <field x="6"/>
  </rowFields>
  <rowItems count="2">
    <i>
      <x v="1"/>
    </i>
    <i t="grand">
      <x/>
    </i>
  </rowItems>
  <colItems count="1">
    <i/>
  </colItems>
  <dataFields count="1">
    <dataField name="Average of Amount (INR)" fld="4" subtotal="average" baseField="1"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71A15554-389C-47A8-B0F1-0CBE89D241E9}"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C2:D4" firstHeaderRow="1" firstDataRow="1" firstDataCol="1"/>
  <pivotFields count="7">
    <pivotField showAll="0"/>
    <pivotField axis="axisRow" showAll="0">
      <items count="7">
        <item x="3"/>
        <item h="1" x="0"/>
        <item h="1" x="2"/>
        <item h="1" x="5"/>
        <item h="1" x="1"/>
        <item h="1" x="4"/>
        <item t="default"/>
      </items>
    </pivotField>
    <pivotField showAll="0"/>
    <pivotField showAll="0">
      <items count="5">
        <item x="0"/>
        <item h="1" x="1"/>
        <item h="1" x="3"/>
        <item h="1" x="2"/>
        <item t="default"/>
      </items>
    </pivotField>
    <pivotField dataField="1" numFmtId="165" showAll="0"/>
    <pivotField showAll="0"/>
    <pivotField showAll="0">
      <items count="8">
        <item h="1" x="5"/>
        <item x="1"/>
        <item h="1" x="6"/>
        <item h="1" x="0"/>
        <item h="1" x="2"/>
        <item h="1" x="4"/>
        <item h="1" x="3"/>
        <item t="default"/>
      </items>
    </pivotField>
  </pivotFields>
  <rowFields count="1">
    <field x="1"/>
  </rowFields>
  <rowItems count="2">
    <i>
      <x/>
    </i>
    <i t="grand">
      <x/>
    </i>
  </rowItems>
  <colItems count="1">
    <i/>
  </colItems>
  <dataFields count="1">
    <dataField name="Average of Amount (INR)" fld="4" subtotal="average" baseField="1"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D10D33AA-55C3-47BD-9E49-6AF54EC0085C}" name="PivotTable2" cacheId="4"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C25:D33" firstHeaderRow="1" firstDataRow="1" firstDataCol="1"/>
  <pivotFields count="7">
    <pivotField showAll="0"/>
    <pivotField axis="axisRow" showAll="0">
      <items count="8">
        <item x="3"/>
        <item x="0"/>
        <item x="2"/>
        <item x="5"/>
        <item x="1"/>
        <item x="4"/>
        <item x="6"/>
        <item t="default"/>
      </items>
    </pivotField>
    <pivotField showAll="0"/>
    <pivotField showAll="0"/>
    <pivotField dataField="1" showAll="0"/>
    <pivotField showAll="0"/>
    <pivotField showAll="0"/>
  </pivotFields>
  <rowFields count="1">
    <field x="1"/>
  </rowFields>
  <rowItems count="8">
    <i>
      <x/>
    </i>
    <i>
      <x v="1"/>
    </i>
    <i>
      <x v="2"/>
    </i>
    <i>
      <x v="3"/>
    </i>
    <i>
      <x v="4"/>
    </i>
    <i>
      <x v="5"/>
    </i>
    <i>
      <x v="6"/>
    </i>
    <i t="grand">
      <x/>
    </i>
  </rowItems>
  <colItems count="1">
    <i/>
  </colItems>
  <dataFields count="1">
    <dataField name="Sum of Amount (INR)"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 xr10:uid="{CB010A8D-3760-453F-89CB-1F6E935F1D69}" sourceName="State">
  <pivotTables>
    <pivotTable tabId="3" name="PivotTable4"/>
  </pivotTables>
  <data>
    <tabular pivotCacheId="2027325835">
      <items count="7">
        <i x="5"/>
        <i x="1"/>
        <i x="6"/>
        <i x="0"/>
        <i x="2"/>
        <i x="4" s="1"/>
        <i x="3"/>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ate" xr10:uid="{823D7518-942D-4300-A147-D5D195872A5C}" cache="Slicer_State" caption="State" rowHeight="262466"/>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4.xml"/><Relationship Id="rId2" Type="http://schemas.openxmlformats.org/officeDocument/2006/relationships/pivotTable" Target="../pivotTables/pivotTable3.xml"/><Relationship Id="rId1" Type="http://schemas.openxmlformats.org/officeDocument/2006/relationships/pivotTable" Target="../pivotTables/pivotTable2.xml"/><Relationship Id="rId6" Type="http://schemas.microsoft.com/office/2007/relationships/slicer" Target="../slicers/slicer1.xml"/><Relationship Id="rId5" Type="http://schemas.openxmlformats.org/officeDocument/2006/relationships/drawing" Target="../drawings/drawing1.xml"/><Relationship Id="rId4" Type="http://schemas.openxmlformats.org/officeDocument/2006/relationships/pivotTable" Target="../pivotTables/pivotTable5.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6.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1517B-21CA-7143-AED7-E7108765C484}">
  <dimension ref="C1:G26"/>
  <sheetViews>
    <sheetView showGridLines="0" zoomScaleNormal="100" workbookViewId="0">
      <selection activeCell="G6" sqref="G6"/>
    </sheetView>
  </sheetViews>
  <sheetFormatPr defaultColWidth="10.6640625" defaultRowHeight="15.5" x14ac:dyDescent="0.35"/>
  <cols>
    <col min="3" max="3" width="17.83203125" bestFit="1" customWidth="1"/>
    <col min="4" max="4" width="12.1640625" bestFit="1" customWidth="1"/>
    <col min="5" max="5" width="39.5" bestFit="1" customWidth="1"/>
    <col min="6" max="6" width="11" bestFit="1" customWidth="1"/>
  </cols>
  <sheetData>
    <row r="1" spans="3:7" x14ac:dyDescent="0.35">
      <c r="C1" s="10" t="s">
        <v>20</v>
      </c>
    </row>
    <row r="3" spans="3:7" ht="28" x14ac:dyDescent="0.35">
      <c r="C3" s="8" t="s">
        <v>0</v>
      </c>
      <c r="D3" s="8" t="s">
        <v>1</v>
      </c>
      <c r="E3" s="8" t="s">
        <v>2</v>
      </c>
      <c r="F3" s="1" t="s">
        <v>4</v>
      </c>
    </row>
    <row r="4" spans="3:7" x14ac:dyDescent="0.35">
      <c r="C4" s="32" t="s">
        <v>5</v>
      </c>
      <c r="D4" s="32" t="s">
        <v>10</v>
      </c>
      <c r="E4" s="32" t="s">
        <v>15</v>
      </c>
      <c r="F4" s="33">
        <v>5000</v>
      </c>
      <c r="G4" s="9"/>
    </row>
    <row r="5" spans="3:7" x14ac:dyDescent="0.35">
      <c r="C5" s="32" t="s">
        <v>6</v>
      </c>
      <c r="D5" s="32" t="s">
        <v>11</v>
      </c>
      <c r="E5" s="32" t="s">
        <v>16</v>
      </c>
      <c r="F5" s="33">
        <v>10000</v>
      </c>
      <c r="G5" s="9"/>
    </row>
    <row r="6" spans="3:7" x14ac:dyDescent="0.35">
      <c r="C6" s="32" t="s">
        <v>7</v>
      </c>
      <c r="D6" s="32" t="s">
        <v>12</v>
      </c>
      <c r="E6" s="32" t="s">
        <v>17</v>
      </c>
      <c r="F6" s="33">
        <v>12500</v>
      </c>
      <c r="G6" s="9"/>
    </row>
    <row r="7" spans="3:7" x14ac:dyDescent="0.35">
      <c r="C7" s="32" t="s">
        <v>8</v>
      </c>
      <c r="D7" s="32" t="s">
        <v>13</v>
      </c>
      <c r="E7" s="32" t="s">
        <v>18</v>
      </c>
      <c r="F7" s="33">
        <v>25000</v>
      </c>
      <c r="G7" s="9"/>
    </row>
    <row r="8" spans="3:7" x14ac:dyDescent="0.35">
      <c r="C8" s="32" t="s">
        <v>9</v>
      </c>
      <c r="D8" s="32" t="s">
        <v>14</v>
      </c>
      <c r="E8" s="32" t="s">
        <v>19</v>
      </c>
      <c r="F8" s="33">
        <v>5000</v>
      </c>
      <c r="G8" s="9"/>
    </row>
    <row r="9" spans="3:7" x14ac:dyDescent="0.35">
      <c r="C9" s="30"/>
      <c r="D9" s="30"/>
      <c r="E9" s="31"/>
      <c r="F9" s="29"/>
    </row>
    <row r="10" spans="3:7" x14ac:dyDescent="0.35">
      <c r="C10" s="2"/>
      <c r="D10" s="2"/>
      <c r="E10" s="3"/>
      <c r="F10" s="4"/>
    </row>
    <row r="11" spans="3:7" x14ac:dyDescent="0.35">
      <c r="C11" s="2"/>
      <c r="D11" s="2"/>
      <c r="E11" s="3"/>
      <c r="F11" s="4"/>
    </row>
    <row r="12" spans="3:7" x14ac:dyDescent="0.35">
      <c r="C12" s="2"/>
      <c r="D12" s="2"/>
      <c r="E12" s="3"/>
      <c r="F12" s="4"/>
    </row>
    <row r="13" spans="3:7" x14ac:dyDescent="0.35">
      <c r="C13" s="2"/>
      <c r="D13" s="2"/>
      <c r="E13" s="3"/>
      <c r="F13" s="4"/>
    </row>
    <row r="14" spans="3:7" x14ac:dyDescent="0.35">
      <c r="C14" s="2"/>
      <c r="D14" s="2"/>
      <c r="E14" s="3"/>
      <c r="F14" s="4"/>
    </row>
    <row r="15" spans="3:7" x14ac:dyDescent="0.35">
      <c r="C15" s="2"/>
      <c r="D15" s="2"/>
      <c r="E15" s="3"/>
      <c r="F15" s="4"/>
    </row>
    <row r="16" spans="3:7" x14ac:dyDescent="0.35">
      <c r="C16" s="2"/>
      <c r="D16" s="2"/>
      <c r="E16" s="3"/>
      <c r="F16" s="4"/>
    </row>
    <row r="17" spans="3:6" x14ac:dyDescent="0.35">
      <c r="C17" s="2"/>
      <c r="D17" s="2"/>
      <c r="E17" s="3"/>
      <c r="F17" s="4"/>
    </row>
    <row r="18" spans="3:6" x14ac:dyDescent="0.35">
      <c r="C18" s="2"/>
      <c r="D18" s="2"/>
      <c r="E18" s="3"/>
      <c r="F18" s="4"/>
    </row>
    <row r="19" spans="3:6" x14ac:dyDescent="0.35">
      <c r="C19" s="2"/>
      <c r="D19" s="2"/>
      <c r="E19" s="3"/>
      <c r="F19" s="4"/>
    </row>
    <row r="20" spans="3:6" x14ac:dyDescent="0.35">
      <c r="C20" s="2"/>
      <c r="D20" s="2"/>
      <c r="E20" s="3"/>
      <c r="F20" s="4"/>
    </row>
    <row r="21" spans="3:6" x14ac:dyDescent="0.35">
      <c r="C21" s="2"/>
      <c r="D21" s="2"/>
      <c r="E21" s="3"/>
      <c r="F21" s="4"/>
    </row>
    <row r="22" spans="3:6" x14ac:dyDescent="0.35">
      <c r="C22" s="2"/>
      <c r="D22" s="2"/>
      <c r="E22" s="3"/>
      <c r="F22" s="4"/>
    </row>
    <row r="23" spans="3:6" x14ac:dyDescent="0.35">
      <c r="C23" s="5"/>
      <c r="D23" s="5"/>
      <c r="E23" s="5"/>
      <c r="F23" s="5"/>
    </row>
    <row r="24" spans="3:6" x14ac:dyDescent="0.35">
      <c r="C24" s="6" t="s">
        <v>3</v>
      </c>
      <c r="D24" s="7"/>
      <c r="E24" s="7"/>
      <c r="F24" s="7"/>
    </row>
    <row r="25" spans="3:6" x14ac:dyDescent="0.35">
      <c r="C25" s="37" t="s">
        <v>21</v>
      </c>
      <c r="D25" s="38"/>
      <c r="E25" s="39"/>
      <c r="F25" s="12">
        <v>0.1</v>
      </c>
    </row>
    <row r="26" spans="3:6" x14ac:dyDescent="0.35">
      <c r="C26" s="37" t="s">
        <v>22</v>
      </c>
      <c r="D26" s="38"/>
      <c r="E26" s="39"/>
      <c r="F26" s="12">
        <v>0.1</v>
      </c>
    </row>
  </sheetData>
  <sheetProtection sheet="1" objects="1" scenarios="1" formatRows="0" insertRows="0" deleteColumns="0" deleteRows="0"/>
  <mergeCells count="2">
    <mergeCell ref="C25:E25"/>
    <mergeCell ref="C26:E2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4DDEF-BBD6-0640-8B66-C177206B7F71}">
  <dimension ref="C1:N203"/>
  <sheetViews>
    <sheetView showGridLines="0" tabSelected="1" topLeftCell="H1" zoomScale="85" zoomScaleNormal="85" workbookViewId="0">
      <selection activeCell="N4" sqref="N4"/>
    </sheetView>
  </sheetViews>
  <sheetFormatPr defaultColWidth="10.6640625" defaultRowHeight="15.5" x14ac:dyDescent="0.35"/>
  <cols>
    <col min="3" max="3" width="12" bestFit="1" customWidth="1"/>
    <col min="4" max="4" width="14.6640625" bestFit="1" customWidth="1"/>
    <col min="5" max="5" width="17.4140625" customWidth="1"/>
    <col min="6" max="6" width="17.6640625" bestFit="1" customWidth="1"/>
    <col min="9" max="9" width="15.83203125" bestFit="1" customWidth="1"/>
    <col min="11" max="11" width="14.58203125" bestFit="1" customWidth="1"/>
    <col min="12" max="12" width="18.58203125" bestFit="1" customWidth="1"/>
  </cols>
  <sheetData>
    <row r="1" spans="3:14" x14ac:dyDescent="0.35">
      <c r="C1" s="10" t="s">
        <v>42</v>
      </c>
    </row>
    <row r="3" spans="3:14" x14ac:dyDescent="0.35">
      <c r="C3" s="17" t="s">
        <v>32</v>
      </c>
      <c r="D3" s="17" t="s">
        <v>33</v>
      </c>
      <c r="E3" s="17" t="s">
        <v>38</v>
      </c>
      <c r="F3" s="17" t="s">
        <v>41</v>
      </c>
      <c r="G3" s="17" t="s">
        <v>39</v>
      </c>
      <c r="H3" s="17" t="s">
        <v>23</v>
      </c>
      <c r="I3" s="17" t="s">
        <v>24</v>
      </c>
    </row>
    <row r="4" spans="3:14" x14ac:dyDescent="0.35">
      <c r="C4" s="11">
        <v>1</v>
      </c>
      <c r="D4" s="11" t="s">
        <v>34</v>
      </c>
      <c r="E4" s="11" t="str">
        <f>IFERROR(VLOOKUP(D4,Pricing!$C$3:$D$8,2,FALSE),"Service not found")</f>
        <v>G2</v>
      </c>
      <c r="F4" t="str">
        <f>IFERROR(_xlfn.IFS(D4="GST Audit","CGST Act ,2017",D4="GSTR","CGST Act ,2017",D4="Stat Audit","Companies Act 2013",D4="Tax Audit","Icome Tax Act ,1961",D4="ITR","Income Tax Act ,1961"),"others")</f>
        <v>CGST Act ,2017</v>
      </c>
      <c r="G4" s="15">
        <v>24000</v>
      </c>
      <c r="H4" s="13">
        <v>44202</v>
      </c>
      <c r="I4" s="11" t="s">
        <v>26</v>
      </c>
      <c r="J4" s="16"/>
      <c r="N4" s="11"/>
    </row>
    <row r="5" spans="3:14" x14ac:dyDescent="0.35">
      <c r="C5" s="11">
        <v>2</v>
      </c>
      <c r="D5" s="11" t="s">
        <v>36</v>
      </c>
      <c r="E5" s="11" t="str">
        <f>IFERROR(VLOOKUP(D5,Pricing!$C$3:$D$8,2,FALSE),"Service not found")</f>
        <v>C1</v>
      </c>
      <c r="F5" t="str">
        <f t="shared" ref="F5:F8" si="0">IFERROR(_xlfn.IFS(D5="GST Audit","CGST Act ,2017",D5="GSTR","CGST Act ,2017",D5="Stat Audit","Companies Act 2013",D5="Tax Audit","Icome Tax Act ,1961",D5="ITR","Income Tax Act ,1961"),"others")</f>
        <v>Companies Act 2013</v>
      </c>
      <c r="G5" s="15">
        <v>24000</v>
      </c>
      <c r="H5" s="13">
        <v>44203</v>
      </c>
      <c r="I5" s="11" t="s">
        <v>27</v>
      </c>
      <c r="J5" s="16"/>
    </row>
    <row r="6" spans="3:14" x14ac:dyDescent="0.35">
      <c r="C6" s="11">
        <v>3</v>
      </c>
      <c r="D6" s="11" t="s">
        <v>6</v>
      </c>
      <c r="E6" s="11" t="str">
        <f>IFERROR(VLOOKUP(D6,Pricing!$C$3:$D$8,2,FALSE),"Service not found")</f>
        <v>G1</v>
      </c>
      <c r="F6" t="str">
        <f t="shared" si="0"/>
        <v>CGST Act ,2017</v>
      </c>
      <c r="G6" s="15">
        <v>7000</v>
      </c>
      <c r="H6" s="13">
        <v>44204</v>
      </c>
      <c r="I6" s="11" t="s">
        <v>26</v>
      </c>
      <c r="J6" s="16"/>
    </row>
    <row r="7" spans="3:14" x14ac:dyDescent="0.35">
      <c r="C7" s="11">
        <v>4</v>
      </c>
      <c r="D7" s="11" t="s">
        <v>6</v>
      </c>
      <c r="E7" s="11" t="str">
        <f>IFERROR(VLOOKUP(D7,Pricing!$C$3:$D$8,2,FALSE),"Service not found")</f>
        <v>G1</v>
      </c>
      <c r="F7" t="str">
        <f t="shared" si="0"/>
        <v>CGST Act ,2017</v>
      </c>
      <c r="G7" s="15">
        <v>15000</v>
      </c>
      <c r="H7" s="13">
        <v>44206</v>
      </c>
      <c r="I7" s="11" t="s">
        <v>28</v>
      </c>
      <c r="J7" s="16"/>
    </row>
    <row r="8" spans="3:14" x14ac:dyDescent="0.35">
      <c r="C8" s="11">
        <v>5</v>
      </c>
      <c r="D8" s="11" t="s">
        <v>37</v>
      </c>
      <c r="E8" s="11" t="str">
        <f>IFERROR(VLOOKUP(D8,Pricing!$C$3:$D$8,2,FALSE),"Service not found")</f>
        <v>Service not found</v>
      </c>
      <c r="F8" t="str">
        <f t="shared" si="0"/>
        <v>others</v>
      </c>
      <c r="G8" s="15">
        <v>16000</v>
      </c>
      <c r="H8" s="13">
        <v>44206</v>
      </c>
      <c r="I8" s="11" t="s">
        <v>29</v>
      </c>
      <c r="J8" s="16"/>
    </row>
    <row r="9" spans="3:14" x14ac:dyDescent="0.35">
      <c r="C9" s="11">
        <v>6</v>
      </c>
      <c r="D9" s="11" t="s">
        <v>35</v>
      </c>
      <c r="E9" s="11" t="str">
        <f>IFERROR(VLOOKUP(D9,Pricing!$C$3:$D$8,2,FALSE),"Service not found")</f>
        <v>I2</v>
      </c>
      <c r="F9" t="str">
        <f>IFERROR(_xlfn.IFS(D9="GST Audit","CGST Act ,2017",D9="GSTR","CGST Act ,2017",D9="Stat Audit","Companies Act 2013",D9="Tax Audit","Income Tax Act ,1961",D9="ITR","Income Tax Act ,1961"),"others")</f>
        <v>Income Tax Act ,1961</v>
      </c>
      <c r="G9" s="15">
        <v>10000</v>
      </c>
      <c r="H9" s="13">
        <v>44207</v>
      </c>
      <c r="I9" s="11" t="s">
        <v>26</v>
      </c>
      <c r="J9" s="16"/>
    </row>
    <row r="10" spans="3:14" x14ac:dyDescent="0.35">
      <c r="C10" s="11">
        <v>7</v>
      </c>
      <c r="D10" s="11" t="s">
        <v>36</v>
      </c>
      <c r="E10" s="11" t="str">
        <f>IFERROR(VLOOKUP(D10,Pricing!$C$3:$D$8,2,FALSE),"Service not found")</f>
        <v>C1</v>
      </c>
      <c r="F10" t="str">
        <f t="shared" ref="F10:F73" si="1">IFERROR(_xlfn.IFS(D10="GST Audit","CGST Act ,2017",D10="GSTR","CGST Act ,2017",D10="Stat Audit","Companies Act 2013",D10="Tax Audit","Income Tax Act ,1961",D10="ITR","Income Tax Act ,1961"),"others")</f>
        <v>Companies Act 2013</v>
      </c>
      <c r="G10" s="15">
        <v>17000</v>
      </c>
      <c r="H10" s="13">
        <v>44207</v>
      </c>
      <c r="I10" s="11" t="s">
        <v>25</v>
      </c>
      <c r="J10" s="16"/>
    </row>
    <row r="11" spans="3:14" x14ac:dyDescent="0.35">
      <c r="C11" s="11">
        <v>8</v>
      </c>
      <c r="D11" s="11" t="s">
        <v>6</v>
      </c>
      <c r="E11" s="11" t="str">
        <f>IFERROR(VLOOKUP(D11,Pricing!$C$3:$D$8,2,FALSE),"Service not found")</f>
        <v>G1</v>
      </c>
      <c r="F11" t="str">
        <f t="shared" si="1"/>
        <v>CGST Act ,2017</v>
      </c>
      <c r="G11" s="15">
        <v>26000</v>
      </c>
      <c r="H11" s="13">
        <v>44212</v>
      </c>
      <c r="I11" s="11" t="s">
        <v>30</v>
      </c>
      <c r="J11" s="16"/>
    </row>
    <row r="12" spans="3:14" x14ac:dyDescent="0.35">
      <c r="C12" s="11">
        <v>9</v>
      </c>
      <c r="D12" s="11" t="s">
        <v>5</v>
      </c>
      <c r="E12" s="11" t="str">
        <f>IFERROR(VLOOKUP(D12,Pricing!$C$3:$D$8,2,FALSE),"Service not found")</f>
        <v>I1</v>
      </c>
      <c r="F12" t="str">
        <f t="shared" si="1"/>
        <v>Income Tax Act ,1961</v>
      </c>
      <c r="G12" s="15">
        <v>13000</v>
      </c>
      <c r="H12" s="13">
        <v>44212</v>
      </c>
      <c r="I12" s="11" t="s">
        <v>31</v>
      </c>
      <c r="J12" s="16"/>
    </row>
    <row r="13" spans="3:14" x14ac:dyDescent="0.35">
      <c r="C13" s="11">
        <v>10</v>
      </c>
      <c r="D13" s="11" t="s">
        <v>5</v>
      </c>
      <c r="E13" s="11" t="str">
        <f>IFERROR(VLOOKUP(D13,Pricing!$C$3:$D$8,2,FALSE),"Service not found")</f>
        <v>I1</v>
      </c>
      <c r="F13" t="str">
        <f t="shared" si="1"/>
        <v>Income Tax Act ,1961</v>
      </c>
      <c r="G13" s="15">
        <v>27000</v>
      </c>
      <c r="H13" s="13">
        <v>44212</v>
      </c>
      <c r="I13" s="11" t="s">
        <v>28</v>
      </c>
      <c r="J13" s="16"/>
    </row>
    <row r="14" spans="3:14" x14ac:dyDescent="0.35">
      <c r="C14" s="11">
        <v>11</v>
      </c>
      <c r="D14" s="11" t="s">
        <v>6</v>
      </c>
      <c r="E14" s="11" t="str">
        <f>IFERROR(VLOOKUP(D14,Pricing!$C$3:$D$8,2,FALSE),"Service not found")</f>
        <v>G1</v>
      </c>
      <c r="F14" t="str">
        <f t="shared" si="1"/>
        <v>CGST Act ,2017</v>
      </c>
      <c r="G14" s="15">
        <v>19000</v>
      </c>
      <c r="H14" s="13">
        <v>44212</v>
      </c>
      <c r="I14" s="11" t="s">
        <v>29</v>
      </c>
      <c r="J14" s="16"/>
      <c r="K14" s="34" t="s">
        <v>61</v>
      </c>
      <c r="L14" t="s">
        <v>64</v>
      </c>
    </row>
    <row r="15" spans="3:14" x14ac:dyDescent="0.35">
      <c r="C15" s="11">
        <v>12</v>
      </c>
      <c r="D15" s="11" t="s">
        <v>36</v>
      </c>
      <c r="E15" s="11" t="str">
        <f>IFERROR(VLOOKUP(D15,Pricing!$C$3:$D$8,2,FALSE),"Service not found")</f>
        <v>C1</v>
      </c>
      <c r="F15" t="str">
        <f t="shared" si="1"/>
        <v>Companies Act 2013</v>
      </c>
      <c r="G15" s="15">
        <v>23000</v>
      </c>
      <c r="H15" s="13">
        <v>44214</v>
      </c>
      <c r="I15" s="11" t="s">
        <v>26</v>
      </c>
      <c r="J15" s="16"/>
      <c r="K15" s="35" t="s">
        <v>37</v>
      </c>
      <c r="L15" s="36">
        <v>211000</v>
      </c>
    </row>
    <row r="16" spans="3:14" x14ac:dyDescent="0.35">
      <c r="C16" s="11">
        <v>13</v>
      </c>
      <c r="D16" s="11" t="s">
        <v>34</v>
      </c>
      <c r="E16" s="11" t="str">
        <f>IFERROR(VLOOKUP(D16,Pricing!$C$3:$D$8,2,FALSE),"Service not found")</f>
        <v>G2</v>
      </c>
      <c r="F16" t="str">
        <f t="shared" si="1"/>
        <v>CGST Act ,2017</v>
      </c>
      <c r="G16" s="15">
        <v>18000</v>
      </c>
      <c r="H16" s="13">
        <v>44216</v>
      </c>
      <c r="I16" s="11" t="s">
        <v>29</v>
      </c>
      <c r="J16" s="16"/>
      <c r="K16" s="35" t="s">
        <v>34</v>
      </c>
      <c r="L16" s="36">
        <v>454000</v>
      </c>
    </row>
    <row r="17" spans="3:12" x14ac:dyDescent="0.35">
      <c r="C17" s="11">
        <v>14</v>
      </c>
      <c r="D17" s="11" t="s">
        <v>36</v>
      </c>
      <c r="E17" s="11" t="str">
        <f>IFERROR(VLOOKUP(D17,Pricing!$C$3:$D$8,2,FALSE),"Service not found")</f>
        <v>C1</v>
      </c>
      <c r="F17" t="str">
        <f t="shared" si="1"/>
        <v>Companies Act 2013</v>
      </c>
      <c r="G17" s="15">
        <v>20000</v>
      </c>
      <c r="H17" s="13">
        <v>44218</v>
      </c>
      <c r="I17" s="11" t="s">
        <v>28</v>
      </c>
      <c r="J17" s="16"/>
      <c r="K17" s="35" t="s">
        <v>6</v>
      </c>
      <c r="L17" s="36">
        <v>1312000</v>
      </c>
    </row>
    <row r="18" spans="3:12" x14ac:dyDescent="0.35">
      <c r="C18" s="11">
        <v>15</v>
      </c>
      <c r="D18" s="11" t="s">
        <v>5</v>
      </c>
      <c r="E18" s="11" t="str">
        <f>IFERROR(VLOOKUP(D18,Pricing!$C$3:$D$8,2,FALSE),"Service not found")</f>
        <v>I1</v>
      </c>
      <c r="F18" t="str">
        <f t="shared" si="1"/>
        <v>Income Tax Act ,1961</v>
      </c>
      <c r="G18" s="15">
        <v>27000</v>
      </c>
      <c r="H18" s="13">
        <v>44220</v>
      </c>
      <c r="I18" s="11" t="s">
        <v>31</v>
      </c>
      <c r="J18" s="16"/>
      <c r="K18" s="35" t="s">
        <v>5</v>
      </c>
      <c r="L18" s="36">
        <v>785000</v>
      </c>
    </row>
    <row r="19" spans="3:12" x14ac:dyDescent="0.35">
      <c r="C19" s="11">
        <v>16</v>
      </c>
      <c r="D19" s="11" t="s">
        <v>6</v>
      </c>
      <c r="E19" s="11" t="str">
        <f>IFERROR(VLOOKUP(D19,Pricing!$C$3:$D$8,2,FALSE),"Service not found")</f>
        <v>G1</v>
      </c>
      <c r="F19" t="str">
        <f t="shared" si="1"/>
        <v>CGST Act ,2017</v>
      </c>
      <c r="G19" s="15">
        <v>16000</v>
      </c>
      <c r="H19" s="13">
        <v>44223</v>
      </c>
      <c r="I19" s="11" t="s">
        <v>27</v>
      </c>
      <c r="J19" s="16"/>
      <c r="K19" s="35" t="s">
        <v>36</v>
      </c>
      <c r="L19" s="36">
        <v>500000</v>
      </c>
    </row>
    <row r="20" spans="3:12" x14ac:dyDescent="0.35">
      <c r="C20" s="11">
        <v>17</v>
      </c>
      <c r="D20" s="11" t="s">
        <v>6</v>
      </c>
      <c r="E20" s="11" t="str">
        <f>IFERROR(VLOOKUP(D20,Pricing!$C$3:$D$8,2,FALSE),"Service not found")</f>
        <v>G1</v>
      </c>
      <c r="F20" t="str">
        <f t="shared" si="1"/>
        <v>CGST Act ,2017</v>
      </c>
      <c r="G20" s="15">
        <v>23000</v>
      </c>
      <c r="H20" s="13">
        <v>44224</v>
      </c>
      <c r="I20" s="11" t="s">
        <v>26</v>
      </c>
      <c r="J20" s="16"/>
      <c r="K20" s="35" t="s">
        <v>35</v>
      </c>
      <c r="L20" s="36">
        <v>412000</v>
      </c>
    </row>
    <row r="21" spans="3:12" x14ac:dyDescent="0.35">
      <c r="C21" s="11">
        <v>18</v>
      </c>
      <c r="D21" s="11" t="s">
        <v>6</v>
      </c>
      <c r="E21" s="11" t="str">
        <f>IFERROR(VLOOKUP(D21,Pricing!$C$3:$D$8,2,FALSE),"Service not found")</f>
        <v>G1</v>
      </c>
      <c r="F21" t="str">
        <f t="shared" si="1"/>
        <v>CGST Act ,2017</v>
      </c>
      <c r="G21" s="15">
        <v>10000</v>
      </c>
      <c r="H21" s="13">
        <v>44226</v>
      </c>
      <c r="I21" s="11" t="s">
        <v>27</v>
      </c>
      <c r="J21" s="16"/>
      <c r="K21" s="35" t="s">
        <v>70</v>
      </c>
      <c r="L21" s="36"/>
    </row>
    <row r="22" spans="3:12" x14ac:dyDescent="0.35">
      <c r="C22" s="11">
        <v>19</v>
      </c>
      <c r="D22" s="11" t="s">
        <v>36</v>
      </c>
      <c r="E22" s="11" t="str">
        <f>IFERROR(VLOOKUP(D22,Pricing!$C$3:$D$8,2,FALSE),"Service not found")</f>
        <v>C1</v>
      </c>
      <c r="F22" t="str">
        <f t="shared" si="1"/>
        <v>Companies Act 2013</v>
      </c>
      <c r="G22" s="15">
        <v>21000</v>
      </c>
      <c r="H22" s="13">
        <v>44226</v>
      </c>
      <c r="I22" s="11" t="s">
        <v>27</v>
      </c>
      <c r="J22" s="16"/>
      <c r="K22" s="35" t="s">
        <v>62</v>
      </c>
      <c r="L22" s="36">
        <v>3674000</v>
      </c>
    </row>
    <row r="23" spans="3:12" x14ac:dyDescent="0.35">
      <c r="C23" s="11">
        <v>20</v>
      </c>
      <c r="D23" s="11" t="s">
        <v>5</v>
      </c>
      <c r="E23" s="11" t="str">
        <f>IFERROR(VLOOKUP(D23,Pricing!$C$3:$D$8,2,FALSE),"Service not found")</f>
        <v>I1</v>
      </c>
      <c r="F23" t="str">
        <f t="shared" si="1"/>
        <v>Income Tax Act ,1961</v>
      </c>
      <c r="G23" s="15">
        <v>13000</v>
      </c>
      <c r="H23" s="13">
        <v>44229</v>
      </c>
      <c r="I23" s="11" t="s">
        <v>26</v>
      </c>
      <c r="J23" s="16"/>
    </row>
    <row r="24" spans="3:12" x14ac:dyDescent="0.35">
      <c r="C24" s="11">
        <v>21</v>
      </c>
      <c r="D24" s="11" t="s">
        <v>35</v>
      </c>
      <c r="E24" s="11" t="str">
        <f>IFERROR(VLOOKUP(D24,Pricing!$C$3:$D$8,2,FALSE),"Service not found")</f>
        <v>I2</v>
      </c>
      <c r="F24" t="str">
        <f t="shared" si="1"/>
        <v>Income Tax Act ,1961</v>
      </c>
      <c r="G24" s="15">
        <v>11000</v>
      </c>
      <c r="H24" s="13">
        <v>44231</v>
      </c>
      <c r="I24" s="11" t="s">
        <v>31</v>
      </c>
      <c r="J24" s="16"/>
    </row>
    <row r="25" spans="3:12" x14ac:dyDescent="0.35">
      <c r="C25" s="11">
        <v>22</v>
      </c>
      <c r="D25" s="11" t="s">
        <v>6</v>
      </c>
      <c r="E25" s="11" t="str">
        <f>IFERROR(VLOOKUP(D25,Pricing!$C$3:$D$8,2,FALSE),"Service not found")</f>
        <v>G1</v>
      </c>
      <c r="F25" t="str">
        <f t="shared" si="1"/>
        <v>CGST Act ,2017</v>
      </c>
      <c r="G25" s="15">
        <v>13000</v>
      </c>
      <c r="H25" s="13">
        <v>44238</v>
      </c>
      <c r="I25" s="11" t="s">
        <v>30</v>
      </c>
      <c r="J25" s="16"/>
    </row>
    <row r="26" spans="3:12" x14ac:dyDescent="0.35">
      <c r="C26" s="11">
        <v>23</v>
      </c>
      <c r="D26" s="11" t="s">
        <v>6</v>
      </c>
      <c r="E26" s="11" t="str">
        <f>IFERROR(VLOOKUP(D26,Pricing!$C$3:$D$8,2,FALSE),"Service not found")</f>
        <v>G1</v>
      </c>
      <c r="F26" t="str">
        <f t="shared" si="1"/>
        <v>CGST Act ,2017</v>
      </c>
      <c r="G26" s="15">
        <v>19000</v>
      </c>
      <c r="H26" s="13">
        <v>44241</v>
      </c>
      <c r="I26" s="11" t="s">
        <v>28</v>
      </c>
      <c r="J26" s="16"/>
    </row>
    <row r="27" spans="3:12" x14ac:dyDescent="0.35">
      <c r="C27" s="11">
        <v>24</v>
      </c>
      <c r="D27" s="11" t="s">
        <v>6</v>
      </c>
      <c r="E27" s="11" t="str">
        <f>IFERROR(VLOOKUP(D27,Pricing!$C$3:$D$8,2,FALSE),"Service not found")</f>
        <v>G1</v>
      </c>
      <c r="F27" t="str">
        <f t="shared" si="1"/>
        <v>CGST Act ,2017</v>
      </c>
      <c r="G27" s="15">
        <v>19000</v>
      </c>
      <c r="H27" s="13">
        <v>44244</v>
      </c>
      <c r="I27" s="11" t="s">
        <v>26</v>
      </c>
      <c r="J27" s="16"/>
    </row>
    <row r="28" spans="3:12" x14ac:dyDescent="0.35">
      <c r="C28" s="11">
        <v>25</v>
      </c>
      <c r="D28" s="11" t="s">
        <v>37</v>
      </c>
      <c r="E28" s="11" t="str">
        <f>IFERROR(VLOOKUP(D28,Pricing!$C$3:$D$8,2,FALSE),"Service not found")</f>
        <v>Service not found</v>
      </c>
      <c r="F28" t="str">
        <f t="shared" si="1"/>
        <v>others</v>
      </c>
      <c r="G28" s="15">
        <v>16000</v>
      </c>
      <c r="H28" s="13">
        <v>44244</v>
      </c>
      <c r="I28" s="11" t="s">
        <v>27</v>
      </c>
      <c r="J28" s="16"/>
    </row>
    <row r="29" spans="3:12" x14ac:dyDescent="0.35">
      <c r="C29" s="11">
        <v>26</v>
      </c>
      <c r="D29" s="11" t="s">
        <v>34</v>
      </c>
      <c r="E29" s="11" t="str">
        <f>IFERROR(VLOOKUP(D29,Pricing!$C$3:$D$8,2,FALSE),"Service not found")</f>
        <v>G2</v>
      </c>
      <c r="F29" t="str">
        <f t="shared" si="1"/>
        <v>CGST Act ,2017</v>
      </c>
      <c r="G29" s="15">
        <v>21000</v>
      </c>
      <c r="H29" s="13">
        <v>44244</v>
      </c>
      <c r="I29" s="11" t="s">
        <v>25</v>
      </c>
      <c r="J29" s="16"/>
    </row>
    <row r="30" spans="3:12" x14ac:dyDescent="0.35">
      <c r="C30" s="11">
        <v>27</v>
      </c>
      <c r="D30" s="11" t="s">
        <v>5</v>
      </c>
      <c r="E30" s="11" t="str">
        <f>IFERROR(VLOOKUP(D30,Pricing!$C$3:$D$8,2,FALSE),"Service not found")</f>
        <v>I1</v>
      </c>
      <c r="F30" t="str">
        <f t="shared" si="1"/>
        <v>Income Tax Act ,1961</v>
      </c>
      <c r="G30" s="15">
        <v>25000</v>
      </c>
      <c r="H30" s="13">
        <v>44245</v>
      </c>
      <c r="I30" s="11" t="s">
        <v>31</v>
      </c>
      <c r="J30" s="16"/>
    </row>
    <row r="31" spans="3:12" x14ac:dyDescent="0.35">
      <c r="C31" s="11">
        <v>28</v>
      </c>
      <c r="D31" s="11" t="s">
        <v>37</v>
      </c>
      <c r="E31" s="11" t="str">
        <f>IFERROR(VLOOKUP(D31,Pricing!$C$3:$D$8,2,FALSE),"Service not found")</f>
        <v>Service not found</v>
      </c>
      <c r="F31" t="str">
        <f t="shared" si="1"/>
        <v>others</v>
      </c>
      <c r="G31" s="15">
        <v>15000</v>
      </c>
      <c r="H31" s="13">
        <v>44245</v>
      </c>
      <c r="I31" s="11" t="s">
        <v>26</v>
      </c>
      <c r="J31" s="16"/>
    </row>
    <row r="32" spans="3:12" x14ac:dyDescent="0.35">
      <c r="C32" s="11">
        <v>29</v>
      </c>
      <c r="D32" s="11" t="s">
        <v>37</v>
      </c>
      <c r="E32" s="11" t="str">
        <f>IFERROR(VLOOKUP(D32,Pricing!$C$3:$D$8,2,FALSE),"Service not found")</f>
        <v>Service not found</v>
      </c>
      <c r="F32" t="str">
        <f t="shared" si="1"/>
        <v>others</v>
      </c>
      <c r="G32" s="15">
        <v>24000</v>
      </c>
      <c r="H32" s="13">
        <v>44247</v>
      </c>
      <c r="I32" s="11" t="s">
        <v>29</v>
      </c>
      <c r="J32" s="16"/>
    </row>
    <row r="33" spans="3:10" x14ac:dyDescent="0.35">
      <c r="C33" s="11">
        <v>30</v>
      </c>
      <c r="D33" s="11" t="s">
        <v>5</v>
      </c>
      <c r="E33" s="11" t="str">
        <f>IFERROR(VLOOKUP(D33,Pricing!$C$3:$D$8,2,FALSE),"Service not found")</f>
        <v>I1</v>
      </c>
      <c r="F33" t="str">
        <f t="shared" si="1"/>
        <v>Income Tax Act ,1961</v>
      </c>
      <c r="G33" s="15">
        <v>16000</v>
      </c>
      <c r="H33" s="13">
        <v>44248</v>
      </c>
      <c r="I33" s="11" t="s">
        <v>31</v>
      </c>
      <c r="J33" s="16"/>
    </row>
    <row r="34" spans="3:10" x14ac:dyDescent="0.35">
      <c r="C34" s="11">
        <v>31</v>
      </c>
      <c r="D34" s="11" t="s">
        <v>5</v>
      </c>
      <c r="E34" s="11" t="str">
        <f>IFERROR(VLOOKUP(D34,Pricing!$C$3:$D$8,2,FALSE),"Service not found")</f>
        <v>I1</v>
      </c>
      <c r="F34" t="str">
        <f t="shared" si="1"/>
        <v>Income Tax Act ,1961</v>
      </c>
      <c r="G34" s="15">
        <v>19000</v>
      </c>
      <c r="H34" s="13">
        <v>44249</v>
      </c>
      <c r="I34" s="11" t="s">
        <v>26</v>
      </c>
      <c r="J34" s="16"/>
    </row>
    <row r="35" spans="3:10" x14ac:dyDescent="0.35">
      <c r="C35" s="11">
        <v>32</v>
      </c>
      <c r="D35" s="11" t="s">
        <v>5</v>
      </c>
      <c r="E35" s="11" t="str">
        <f>IFERROR(VLOOKUP(D35,Pricing!$C$3:$D$8,2,FALSE),"Service not found")</f>
        <v>I1</v>
      </c>
      <c r="F35" t="str">
        <f t="shared" si="1"/>
        <v>Income Tax Act ,1961</v>
      </c>
      <c r="G35" s="15">
        <v>15000</v>
      </c>
      <c r="H35" s="13">
        <v>44250</v>
      </c>
      <c r="I35" s="11" t="s">
        <v>25</v>
      </c>
      <c r="J35" s="16"/>
    </row>
    <row r="36" spans="3:10" x14ac:dyDescent="0.35">
      <c r="C36" s="11">
        <v>33</v>
      </c>
      <c r="D36" s="11" t="s">
        <v>5</v>
      </c>
      <c r="E36" s="11" t="str">
        <f>IFERROR(VLOOKUP(D36,Pricing!$C$3:$D$8,2,FALSE),"Service not found")</f>
        <v>I1</v>
      </c>
      <c r="F36" t="str">
        <f t="shared" si="1"/>
        <v>Income Tax Act ,1961</v>
      </c>
      <c r="G36" s="15">
        <v>12000</v>
      </c>
      <c r="H36" s="13" t="s">
        <v>40</v>
      </c>
      <c r="I36" s="11" t="s">
        <v>31</v>
      </c>
      <c r="J36" s="16"/>
    </row>
    <row r="37" spans="3:10" x14ac:dyDescent="0.35">
      <c r="C37" s="11">
        <v>34</v>
      </c>
      <c r="D37" s="11" t="s">
        <v>36</v>
      </c>
      <c r="E37" s="11" t="str">
        <f>IFERROR(VLOOKUP(D37,Pricing!$C$3:$D$8,2,FALSE),"Service not found")</f>
        <v>C1</v>
      </c>
      <c r="F37" t="str">
        <f t="shared" si="1"/>
        <v>Companies Act 2013</v>
      </c>
      <c r="G37" s="15">
        <v>16000</v>
      </c>
      <c r="H37" s="13" t="s">
        <v>40</v>
      </c>
      <c r="I37" s="11" t="s">
        <v>29</v>
      </c>
      <c r="J37" s="16"/>
    </row>
    <row r="38" spans="3:10" x14ac:dyDescent="0.35">
      <c r="C38" s="11">
        <v>35</v>
      </c>
      <c r="D38" s="11" t="s">
        <v>5</v>
      </c>
      <c r="E38" s="11" t="str">
        <f>IFERROR(VLOOKUP(D38,Pricing!$C$3:$D$8,2,FALSE),"Service not found")</f>
        <v>I1</v>
      </c>
      <c r="F38" t="str">
        <f t="shared" si="1"/>
        <v>Income Tax Act ,1961</v>
      </c>
      <c r="G38" s="15">
        <v>14000</v>
      </c>
      <c r="H38" s="13">
        <v>44256</v>
      </c>
      <c r="I38" s="11" t="s">
        <v>31</v>
      </c>
      <c r="J38" s="16"/>
    </row>
    <row r="39" spans="3:10" x14ac:dyDescent="0.35">
      <c r="C39" s="11">
        <v>36</v>
      </c>
      <c r="D39" s="11" t="s">
        <v>5</v>
      </c>
      <c r="E39" s="11" t="str">
        <f>IFERROR(VLOOKUP(D39,Pricing!$C$3:$D$8,2,FALSE),"Service not found")</f>
        <v>I1</v>
      </c>
      <c r="F39" t="str">
        <f t="shared" si="1"/>
        <v>Income Tax Act ,1961</v>
      </c>
      <c r="G39" s="15">
        <v>12000</v>
      </c>
      <c r="H39" s="13">
        <v>44259</v>
      </c>
      <c r="I39" s="11" t="s">
        <v>25</v>
      </c>
      <c r="J39" s="16"/>
    </row>
    <row r="40" spans="3:10" x14ac:dyDescent="0.35">
      <c r="C40" s="11">
        <v>37</v>
      </c>
      <c r="D40" s="11" t="s">
        <v>5</v>
      </c>
      <c r="E40" s="11" t="str">
        <f>IFERROR(VLOOKUP(D40,Pricing!$C$3:$D$8,2,FALSE),"Service not found")</f>
        <v>I1</v>
      </c>
      <c r="F40" t="str">
        <f t="shared" si="1"/>
        <v>Income Tax Act ,1961</v>
      </c>
      <c r="G40" s="15">
        <v>23000</v>
      </c>
      <c r="H40" s="13">
        <v>44260</v>
      </c>
      <c r="I40" s="11" t="s">
        <v>26</v>
      </c>
      <c r="J40" s="16"/>
    </row>
    <row r="41" spans="3:10" x14ac:dyDescent="0.35">
      <c r="C41" s="11">
        <v>38</v>
      </c>
      <c r="D41" s="11" t="s">
        <v>34</v>
      </c>
      <c r="E41" s="11" t="str">
        <f>IFERROR(VLOOKUP(D41,Pricing!$C$3:$D$8,2,FALSE),"Service not found")</f>
        <v>G2</v>
      </c>
      <c r="F41" t="str">
        <f t="shared" si="1"/>
        <v>CGST Act ,2017</v>
      </c>
      <c r="G41" s="15">
        <v>22000</v>
      </c>
      <c r="H41" s="13">
        <v>44260</v>
      </c>
      <c r="I41" s="11" t="s">
        <v>27</v>
      </c>
      <c r="J41" s="16"/>
    </row>
    <row r="42" spans="3:10" x14ac:dyDescent="0.35">
      <c r="C42" s="11">
        <v>39</v>
      </c>
      <c r="D42" s="11" t="s">
        <v>6</v>
      </c>
      <c r="E42" s="11" t="str">
        <f>IFERROR(VLOOKUP(D42,Pricing!$C$3:$D$8,2,FALSE),"Service not found")</f>
        <v>G1</v>
      </c>
      <c r="F42" t="str">
        <f t="shared" si="1"/>
        <v>CGST Act ,2017</v>
      </c>
      <c r="G42" s="15">
        <v>22000</v>
      </c>
      <c r="H42" s="13">
        <v>44270</v>
      </c>
      <c r="I42" s="11" t="s">
        <v>26</v>
      </c>
      <c r="J42" s="16"/>
    </row>
    <row r="43" spans="3:10" x14ac:dyDescent="0.35">
      <c r="C43" s="11">
        <v>40</v>
      </c>
      <c r="D43" s="11" t="s">
        <v>6</v>
      </c>
      <c r="E43" s="11" t="str">
        <f>IFERROR(VLOOKUP(D43,Pricing!$C$3:$D$8,2,FALSE),"Service not found")</f>
        <v>G1</v>
      </c>
      <c r="F43" t="str">
        <f t="shared" si="1"/>
        <v>CGST Act ,2017</v>
      </c>
      <c r="G43" s="15">
        <v>16000</v>
      </c>
      <c r="H43" s="13">
        <v>44270</v>
      </c>
      <c r="I43" s="11" t="s">
        <v>26</v>
      </c>
      <c r="J43" s="16"/>
    </row>
    <row r="44" spans="3:10" x14ac:dyDescent="0.35">
      <c r="C44" s="11">
        <v>41</v>
      </c>
      <c r="D44" s="11" t="s">
        <v>34</v>
      </c>
      <c r="E44" s="11" t="str">
        <f>IFERROR(VLOOKUP(D44,Pricing!$C$3:$D$8,2,FALSE),"Service not found")</f>
        <v>G2</v>
      </c>
      <c r="F44" t="str">
        <f t="shared" si="1"/>
        <v>CGST Act ,2017</v>
      </c>
      <c r="G44" s="15">
        <v>20000</v>
      </c>
      <c r="H44" s="13">
        <v>44270</v>
      </c>
      <c r="I44" s="11" t="s">
        <v>27</v>
      </c>
      <c r="J44" s="16"/>
    </row>
    <row r="45" spans="3:10" x14ac:dyDescent="0.35">
      <c r="C45" s="11">
        <v>42</v>
      </c>
      <c r="D45" s="11" t="s">
        <v>36</v>
      </c>
      <c r="E45" s="11" t="str">
        <f>IFERROR(VLOOKUP(D45,Pricing!$C$3:$D$8,2,FALSE),"Service not found")</f>
        <v>C1</v>
      </c>
      <c r="F45" t="str">
        <f t="shared" si="1"/>
        <v>Companies Act 2013</v>
      </c>
      <c r="G45" s="15">
        <v>20000</v>
      </c>
      <c r="H45" s="13">
        <v>44271</v>
      </c>
      <c r="I45" s="11" t="s">
        <v>31</v>
      </c>
      <c r="J45" s="16"/>
    </row>
    <row r="46" spans="3:10" x14ac:dyDescent="0.35">
      <c r="C46" s="11">
        <v>43</v>
      </c>
      <c r="D46" s="11" t="s">
        <v>6</v>
      </c>
      <c r="E46" s="11" t="str">
        <f>IFERROR(VLOOKUP(D46,Pricing!$C$3:$D$8,2,FALSE),"Service not found")</f>
        <v>G1</v>
      </c>
      <c r="F46" t="str">
        <f t="shared" si="1"/>
        <v>CGST Act ,2017</v>
      </c>
      <c r="G46" s="15">
        <v>16000</v>
      </c>
      <c r="H46" s="13">
        <v>44274</v>
      </c>
      <c r="I46" s="11" t="s">
        <v>28</v>
      </c>
      <c r="J46" s="16"/>
    </row>
    <row r="47" spans="3:10" x14ac:dyDescent="0.35">
      <c r="C47" s="11">
        <v>44</v>
      </c>
      <c r="D47" s="11" t="s">
        <v>6</v>
      </c>
      <c r="E47" s="11" t="str">
        <f>IFERROR(VLOOKUP(D47,Pricing!$C$3:$D$8,2,FALSE),"Service not found")</f>
        <v>G1</v>
      </c>
      <c r="F47" t="str">
        <f t="shared" si="1"/>
        <v>CGST Act ,2017</v>
      </c>
      <c r="G47" s="15">
        <v>27000</v>
      </c>
      <c r="H47" s="13">
        <v>44274</v>
      </c>
      <c r="I47" s="11" t="s">
        <v>25</v>
      </c>
      <c r="J47" s="16"/>
    </row>
    <row r="48" spans="3:10" x14ac:dyDescent="0.35">
      <c r="C48" s="11">
        <v>45</v>
      </c>
      <c r="D48" s="11" t="s">
        <v>37</v>
      </c>
      <c r="E48" s="11" t="str">
        <f>IFERROR(VLOOKUP(D48,Pricing!$C$3:$D$8,2,FALSE),"Service not found")</f>
        <v>Service not found</v>
      </c>
      <c r="F48" t="str">
        <f t="shared" si="1"/>
        <v>others</v>
      </c>
      <c r="G48" s="15">
        <v>27000</v>
      </c>
      <c r="H48" s="13">
        <v>44276</v>
      </c>
      <c r="I48" s="11" t="s">
        <v>29</v>
      </c>
      <c r="J48" s="16"/>
    </row>
    <row r="49" spans="3:10" x14ac:dyDescent="0.35">
      <c r="C49" s="11">
        <v>46</v>
      </c>
      <c r="D49" s="11" t="s">
        <v>5</v>
      </c>
      <c r="E49" s="11" t="str">
        <f>IFERROR(VLOOKUP(D49,Pricing!$C$3:$D$8,2,FALSE),"Service not found")</f>
        <v>I1</v>
      </c>
      <c r="F49" t="str">
        <f t="shared" si="1"/>
        <v>Income Tax Act ,1961</v>
      </c>
      <c r="G49" s="15">
        <v>12000</v>
      </c>
      <c r="H49" s="13">
        <v>44277</v>
      </c>
      <c r="I49" s="11" t="s">
        <v>30</v>
      </c>
      <c r="J49" s="16"/>
    </row>
    <row r="50" spans="3:10" x14ac:dyDescent="0.35">
      <c r="C50" s="11">
        <v>47</v>
      </c>
      <c r="D50" s="11" t="s">
        <v>35</v>
      </c>
      <c r="E50" s="11" t="str">
        <f>IFERROR(VLOOKUP(D50,Pricing!$C$3:$D$8,2,FALSE),"Service not found")</f>
        <v>I2</v>
      </c>
      <c r="F50" t="str">
        <f t="shared" si="1"/>
        <v>Income Tax Act ,1961</v>
      </c>
      <c r="G50" s="15">
        <v>21000</v>
      </c>
      <c r="H50" s="13">
        <v>44278</v>
      </c>
      <c r="I50" s="11" t="s">
        <v>29</v>
      </c>
      <c r="J50" s="16"/>
    </row>
    <row r="51" spans="3:10" x14ac:dyDescent="0.35">
      <c r="C51" s="11">
        <v>48</v>
      </c>
      <c r="D51" s="11" t="s">
        <v>35</v>
      </c>
      <c r="E51" s="11" t="str">
        <f>IFERROR(VLOOKUP(D51,Pricing!$C$3:$D$8,2,FALSE),"Service not found")</f>
        <v>I2</v>
      </c>
      <c r="F51" t="str">
        <f t="shared" si="1"/>
        <v>Income Tax Act ,1961</v>
      </c>
      <c r="G51" s="15">
        <v>22000</v>
      </c>
      <c r="H51" s="13">
        <v>44279</v>
      </c>
      <c r="I51" s="11" t="s">
        <v>26</v>
      </c>
      <c r="J51" s="16"/>
    </row>
    <row r="52" spans="3:10" x14ac:dyDescent="0.35">
      <c r="C52" s="11">
        <v>49</v>
      </c>
      <c r="D52" s="11" t="s">
        <v>6</v>
      </c>
      <c r="E52" s="11" t="str">
        <f>IFERROR(VLOOKUP(D52,Pricing!$C$3:$D$8,2,FALSE),"Service not found")</f>
        <v>G1</v>
      </c>
      <c r="F52" t="str">
        <f t="shared" si="1"/>
        <v>CGST Act ,2017</v>
      </c>
      <c r="G52" s="15">
        <v>13000</v>
      </c>
      <c r="H52" s="13">
        <v>44281</v>
      </c>
      <c r="I52" s="11" t="s">
        <v>25</v>
      </c>
      <c r="J52" s="16"/>
    </row>
    <row r="53" spans="3:10" x14ac:dyDescent="0.35">
      <c r="C53" s="11">
        <v>50</v>
      </c>
      <c r="D53" s="11" t="s">
        <v>34</v>
      </c>
      <c r="E53" s="11" t="str">
        <f>IFERROR(VLOOKUP(D53,Pricing!$C$3:$D$8,2,FALSE),"Service not found")</f>
        <v>G2</v>
      </c>
      <c r="F53" t="str">
        <f t="shared" si="1"/>
        <v>CGST Act ,2017</v>
      </c>
      <c r="G53" s="15">
        <v>20000</v>
      </c>
      <c r="H53" s="13">
        <v>44281</v>
      </c>
      <c r="I53" s="11" t="s">
        <v>29</v>
      </c>
      <c r="J53" s="16"/>
    </row>
    <row r="54" spans="3:10" x14ac:dyDescent="0.35">
      <c r="C54" s="11">
        <v>51</v>
      </c>
      <c r="D54" s="11" t="s">
        <v>6</v>
      </c>
      <c r="E54" s="11" t="str">
        <f>IFERROR(VLOOKUP(D54,Pricing!$C$3:$D$8,2,FALSE),"Service not found")</f>
        <v>G1</v>
      </c>
      <c r="F54" t="str">
        <f t="shared" si="1"/>
        <v>CGST Act ,2017</v>
      </c>
      <c r="G54" s="15">
        <v>13000</v>
      </c>
      <c r="H54" s="13">
        <v>44284</v>
      </c>
      <c r="I54" s="11" t="s">
        <v>31</v>
      </c>
      <c r="J54" s="16"/>
    </row>
    <row r="55" spans="3:10" x14ac:dyDescent="0.35">
      <c r="C55" s="11">
        <v>52</v>
      </c>
      <c r="D55" s="11" t="s">
        <v>5</v>
      </c>
      <c r="E55" s="11" t="str">
        <f>IFERROR(VLOOKUP(D55,Pricing!$C$3:$D$8,2,FALSE),"Service not found")</f>
        <v>I1</v>
      </c>
      <c r="F55" t="str">
        <f t="shared" si="1"/>
        <v>Income Tax Act ,1961</v>
      </c>
      <c r="G55" s="15">
        <v>10000</v>
      </c>
      <c r="H55" s="13">
        <v>44285</v>
      </c>
      <c r="I55" s="11" t="s">
        <v>25</v>
      </c>
      <c r="J55" s="16"/>
    </row>
    <row r="56" spans="3:10" x14ac:dyDescent="0.35">
      <c r="C56" s="11">
        <v>53</v>
      </c>
      <c r="D56" s="11" t="s">
        <v>5</v>
      </c>
      <c r="E56" s="11" t="str">
        <f>IFERROR(VLOOKUP(D56,Pricing!$C$3:$D$8,2,FALSE),"Service not found")</f>
        <v>I1</v>
      </c>
      <c r="F56" t="str">
        <f t="shared" si="1"/>
        <v>Income Tax Act ,1961</v>
      </c>
      <c r="G56" s="15">
        <v>14000</v>
      </c>
      <c r="H56" s="13">
        <v>44287</v>
      </c>
      <c r="I56" s="11" t="s">
        <v>31</v>
      </c>
      <c r="J56" s="16"/>
    </row>
    <row r="57" spans="3:10" x14ac:dyDescent="0.35">
      <c r="C57" s="11">
        <v>54</v>
      </c>
      <c r="D57" s="11" t="s">
        <v>5</v>
      </c>
      <c r="E57" s="11" t="str">
        <f>IFERROR(VLOOKUP(D57,Pricing!$C$3:$D$8,2,FALSE),"Service not found")</f>
        <v>I1</v>
      </c>
      <c r="F57" t="str">
        <f t="shared" si="1"/>
        <v>Income Tax Act ,1961</v>
      </c>
      <c r="G57" s="15">
        <v>24000</v>
      </c>
      <c r="H57" s="13">
        <v>44287</v>
      </c>
      <c r="I57" s="11" t="s">
        <v>28</v>
      </c>
      <c r="J57" s="16"/>
    </row>
    <row r="58" spans="3:10" x14ac:dyDescent="0.35">
      <c r="C58" s="11">
        <v>55</v>
      </c>
      <c r="D58" s="11" t="s">
        <v>34</v>
      </c>
      <c r="E58" s="11" t="str">
        <f>IFERROR(VLOOKUP(D58,Pricing!$C$3:$D$8,2,FALSE),"Service not found")</f>
        <v>G2</v>
      </c>
      <c r="F58" t="str">
        <f t="shared" si="1"/>
        <v>CGST Act ,2017</v>
      </c>
      <c r="G58" s="15">
        <v>13000</v>
      </c>
      <c r="H58" s="13">
        <v>44289</v>
      </c>
      <c r="I58" s="11" t="s">
        <v>27</v>
      </c>
      <c r="J58" s="16"/>
    </row>
    <row r="59" spans="3:10" x14ac:dyDescent="0.35">
      <c r="C59" s="11">
        <v>56</v>
      </c>
      <c r="D59" s="11" t="s">
        <v>6</v>
      </c>
      <c r="E59" s="11" t="str">
        <f>IFERROR(VLOOKUP(D59,Pricing!$C$3:$D$8,2,FALSE),"Service not found")</f>
        <v>G1</v>
      </c>
      <c r="F59" t="str">
        <f t="shared" si="1"/>
        <v>CGST Act ,2017</v>
      </c>
      <c r="G59" s="15">
        <v>15000</v>
      </c>
      <c r="H59" s="13">
        <v>44292</v>
      </c>
      <c r="I59" s="11" t="s">
        <v>30</v>
      </c>
      <c r="J59" s="16"/>
    </row>
    <row r="60" spans="3:10" x14ac:dyDescent="0.35">
      <c r="C60" s="11">
        <v>57</v>
      </c>
      <c r="D60" s="11" t="s">
        <v>34</v>
      </c>
      <c r="E60" s="11" t="str">
        <f>IFERROR(VLOOKUP(D60,Pricing!$C$3:$D$8,2,FALSE),"Service not found")</f>
        <v>G2</v>
      </c>
      <c r="F60" t="str">
        <f t="shared" si="1"/>
        <v>CGST Act ,2017</v>
      </c>
      <c r="G60" s="15">
        <v>21000</v>
      </c>
      <c r="H60" s="13">
        <v>44292</v>
      </c>
      <c r="I60" s="11" t="s">
        <v>26</v>
      </c>
      <c r="J60" s="16"/>
    </row>
    <row r="61" spans="3:10" x14ac:dyDescent="0.35">
      <c r="C61" s="11">
        <v>58</v>
      </c>
      <c r="D61" s="11" t="s">
        <v>36</v>
      </c>
      <c r="E61" s="11" t="str">
        <f>IFERROR(VLOOKUP(D61,Pricing!$C$3:$D$8,2,FALSE),"Service not found")</f>
        <v>C1</v>
      </c>
      <c r="F61" t="str">
        <f t="shared" si="1"/>
        <v>Companies Act 2013</v>
      </c>
      <c r="G61" s="15">
        <v>12000</v>
      </c>
      <c r="H61" s="13">
        <v>44298</v>
      </c>
      <c r="I61" s="11" t="s">
        <v>29</v>
      </c>
      <c r="J61" s="16"/>
    </row>
    <row r="62" spans="3:10" x14ac:dyDescent="0.35">
      <c r="C62" s="11">
        <v>59</v>
      </c>
      <c r="D62" s="11" t="s">
        <v>6</v>
      </c>
      <c r="E62" s="11" t="str">
        <f>IFERROR(VLOOKUP(D62,Pricing!$C$3:$D$8,2,FALSE),"Service not found")</f>
        <v>G1</v>
      </c>
      <c r="F62" t="str">
        <f t="shared" si="1"/>
        <v>CGST Act ,2017</v>
      </c>
      <c r="G62" s="15">
        <v>12000</v>
      </c>
      <c r="H62" s="13">
        <v>44303</v>
      </c>
      <c r="I62" s="11" t="s">
        <v>26</v>
      </c>
      <c r="J62" s="16"/>
    </row>
    <row r="63" spans="3:10" x14ac:dyDescent="0.35">
      <c r="C63" s="11">
        <v>60</v>
      </c>
      <c r="D63" s="11" t="s">
        <v>35</v>
      </c>
      <c r="E63" s="11" t="str">
        <f>IFERROR(VLOOKUP(D63,Pricing!$C$3:$D$8,2,FALSE),"Service not found")</f>
        <v>I2</v>
      </c>
      <c r="F63" t="str">
        <f t="shared" si="1"/>
        <v>Income Tax Act ,1961</v>
      </c>
      <c r="G63" s="15">
        <v>21000</v>
      </c>
      <c r="H63" s="13">
        <v>44304</v>
      </c>
      <c r="I63" s="11" t="s">
        <v>25</v>
      </c>
      <c r="J63" s="16"/>
    </row>
    <row r="64" spans="3:10" x14ac:dyDescent="0.35">
      <c r="C64" s="11">
        <v>61</v>
      </c>
      <c r="D64" s="11" t="s">
        <v>5</v>
      </c>
      <c r="E64" s="11" t="str">
        <f>IFERROR(VLOOKUP(D64,Pricing!$C$3:$D$8,2,FALSE),"Service not found")</f>
        <v>I1</v>
      </c>
      <c r="F64" t="str">
        <f t="shared" si="1"/>
        <v>Income Tax Act ,1961</v>
      </c>
      <c r="G64" s="15">
        <v>9000</v>
      </c>
      <c r="H64" s="13">
        <v>44307</v>
      </c>
      <c r="I64" s="11" t="s">
        <v>26</v>
      </c>
      <c r="J64" s="16"/>
    </row>
    <row r="65" spans="3:10" x14ac:dyDescent="0.35">
      <c r="C65" s="11">
        <v>62</v>
      </c>
      <c r="D65" s="11" t="s">
        <v>36</v>
      </c>
      <c r="E65" s="11" t="str">
        <f>IFERROR(VLOOKUP(D65,Pricing!$C$3:$D$8,2,FALSE),"Service not found")</f>
        <v>C1</v>
      </c>
      <c r="F65" t="str">
        <f t="shared" si="1"/>
        <v>Companies Act 2013</v>
      </c>
      <c r="G65" s="15">
        <v>29000</v>
      </c>
      <c r="H65" s="13">
        <v>44308</v>
      </c>
      <c r="I65" s="11" t="s">
        <v>28</v>
      </c>
      <c r="J65" s="16"/>
    </row>
    <row r="66" spans="3:10" x14ac:dyDescent="0.35">
      <c r="C66" s="11">
        <v>63</v>
      </c>
      <c r="D66" s="11" t="s">
        <v>6</v>
      </c>
      <c r="E66" s="11" t="str">
        <f>IFERROR(VLOOKUP(D66,Pricing!$C$3:$D$8,2,FALSE),"Service not found")</f>
        <v>G1</v>
      </c>
      <c r="F66" t="str">
        <f t="shared" si="1"/>
        <v>CGST Act ,2017</v>
      </c>
      <c r="G66" s="15">
        <v>12000</v>
      </c>
      <c r="H66" s="13">
        <v>44309</v>
      </c>
      <c r="I66" s="11" t="s">
        <v>26</v>
      </c>
      <c r="J66" s="16"/>
    </row>
    <row r="67" spans="3:10" x14ac:dyDescent="0.35">
      <c r="C67" s="11">
        <v>64</v>
      </c>
      <c r="D67" s="11" t="s">
        <v>5</v>
      </c>
      <c r="E67" s="11" t="str">
        <f>IFERROR(VLOOKUP(D67,Pricing!$C$3:$D$8,2,FALSE),"Service not found")</f>
        <v>I1</v>
      </c>
      <c r="F67" t="str">
        <f t="shared" si="1"/>
        <v>Income Tax Act ,1961</v>
      </c>
      <c r="G67" s="15">
        <v>14000</v>
      </c>
      <c r="H67" s="13">
        <v>44311</v>
      </c>
      <c r="I67" s="11" t="s">
        <v>28</v>
      </c>
      <c r="J67" s="16"/>
    </row>
    <row r="68" spans="3:10" x14ac:dyDescent="0.35">
      <c r="C68" s="11">
        <v>65</v>
      </c>
      <c r="D68" s="11" t="s">
        <v>6</v>
      </c>
      <c r="E68" s="11" t="str">
        <f>IFERROR(VLOOKUP(D68,Pricing!$C$3:$D$8,2,FALSE),"Service not found")</f>
        <v>G1</v>
      </c>
      <c r="F68" t="str">
        <f t="shared" si="1"/>
        <v>CGST Act ,2017</v>
      </c>
      <c r="G68" s="15">
        <v>26000</v>
      </c>
      <c r="H68" s="13">
        <v>44313</v>
      </c>
      <c r="I68" s="11" t="s">
        <v>27</v>
      </c>
      <c r="J68" s="16"/>
    </row>
    <row r="69" spans="3:10" x14ac:dyDescent="0.35">
      <c r="C69" s="11">
        <v>66</v>
      </c>
      <c r="D69" s="11" t="s">
        <v>6</v>
      </c>
      <c r="E69" s="11" t="str">
        <f>IFERROR(VLOOKUP(D69,Pricing!$C$3:$D$8,2,FALSE),"Service not found")</f>
        <v>G1</v>
      </c>
      <c r="F69" t="str">
        <f t="shared" si="1"/>
        <v>CGST Act ,2017</v>
      </c>
      <c r="G69" s="15">
        <v>23000</v>
      </c>
      <c r="H69" s="13">
        <v>44316</v>
      </c>
      <c r="I69" s="11" t="s">
        <v>31</v>
      </c>
      <c r="J69" s="16"/>
    </row>
    <row r="70" spans="3:10" x14ac:dyDescent="0.35">
      <c r="C70" s="11">
        <v>67</v>
      </c>
      <c r="D70" s="11" t="s">
        <v>6</v>
      </c>
      <c r="E70" s="11" t="str">
        <f>IFERROR(VLOOKUP(D70,Pricing!$C$3:$D$8,2,FALSE),"Service not found")</f>
        <v>G1</v>
      </c>
      <c r="F70" t="str">
        <f t="shared" si="1"/>
        <v>CGST Act ,2017</v>
      </c>
      <c r="G70" s="15">
        <v>22000</v>
      </c>
      <c r="H70" s="13">
        <v>44317</v>
      </c>
      <c r="I70" s="11" t="s">
        <v>30</v>
      </c>
      <c r="J70" s="16"/>
    </row>
    <row r="71" spans="3:10" x14ac:dyDescent="0.35">
      <c r="C71" s="11">
        <v>68</v>
      </c>
      <c r="D71" s="11" t="s">
        <v>34</v>
      </c>
      <c r="E71" s="11" t="str">
        <f>IFERROR(VLOOKUP(D71,Pricing!$C$3:$D$8,2,FALSE),"Service not found")</f>
        <v>G2</v>
      </c>
      <c r="F71" t="str">
        <f t="shared" si="1"/>
        <v>CGST Act ,2017</v>
      </c>
      <c r="G71" s="15">
        <v>16000</v>
      </c>
      <c r="H71" s="13">
        <v>44317</v>
      </c>
      <c r="I71" s="11" t="s">
        <v>29</v>
      </c>
      <c r="J71" s="16"/>
    </row>
    <row r="72" spans="3:10" x14ac:dyDescent="0.35">
      <c r="C72" s="11">
        <v>69</v>
      </c>
      <c r="D72" s="11" t="s">
        <v>6</v>
      </c>
      <c r="E72" s="11" t="str">
        <f>IFERROR(VLOOKUP(D72,Pricing!$C$3:$D$8,2,FALSE),"Service not found")</f>
        <v>G1</v>
      </c>
      <c r="F72" t="str">
        <f t="shared" si="1"/>
        <v>CGST Act ,2017</v>
      </c>
      <c r="G72" s="15">
        <v>17000</v>
      </c>
      <c r="H72" s="13">
        <v>44318</v>
      </c>
      <c r="I72" s="11" t="s">
        <v>26</v>
      </c>
      <c r="J72" s="16"/>
    </row>
    <row r="73" spans="3:10" x14ac:dyDescent="0.35">
      <c r="C73" s="11">
        <v>70</v>
      </c>
      <c r="D73" s="11" t="s">
        <v>5</v>
      </c>
      <c r="E73" s="11" t="str">
        <f>IFERROR(VLOOKUP(D73,Pricing!$C$3:$D$8,2,FALSE),"Service not found")</f>
        <v>I1</v>
      </c>
      <c r="F73" t="str">
        <f t="shared" si="1"/>
        <v>Income Tax Act ,1961</v>
      </c>
      <c r="G73" s="15">
        <v>9000</v>
      </c>
      <c r="H73" s="13">
        <v>44318</v>
      </c>
      <c r="I73" s="11" t="s">
        <v>26</v>
      </c>
      <c r="J73" s="16"/>
    </row>
    <row r="74" spans="3:10" x14ac:dyDescent="0.35">
      <c r="C74" s="11">
        <v>71</v>
      </c>
      <c r="D74" s="11" t="s">
        <v>5</v>
      </c>
      <c r="E74" s="11" t="str">
        <f>IFERROR(VLOOKUP(D74,Pricing!$C$3:$D$8,2,FALSE),"Service not found")</f>
        <v>I1</v>
      </c>
      <c r="F74" t="str">
        <f t="shared" ref="F74:F137" si="2">IFERROR(_xlfn.IFS(D74="GST Audit","CGST Act ,2017",D74="GSTR","CGST Act ,2017",D74="Stat Audit","Companies Act 2013",D74="Tax Audit","Income Tax Act ,1961",D74="ITR","Income Tax Act ,1961"),"others")</f>
        <v>Income Tax Act ,1961</v>
      </c>
      <c r="G74" s="15">
        <v>13000</v>
      </c>
      <c r="H74" s="13">
        <v>44318</v>
      </c>
      <c r="I74" s="11" t="s">
        <v>27</v>
      </c>
      <c r="J74" s="16"/>
    </row>
    <row r="75" spans="3:10" x14ac:dyDescent="0.35">
      <c r="C75" s="11">
        <v>72</v>
      </c>
      <c r="D75" s="11" t="s">
        <v>6</v>
      </c>
      <c r="E75" s="11" t="str">
        <f>IFERROR(VLOOKUP(D75,Pricing!$C$3:$D$8,2,FALSE),"Service not found")</f>
        <v>G1</v>
      </c>
      <c r="F75" t="str">
        <f t="shared" si="2"/>
        <v>CGST Act ,2017</v>
      </c>
      <c r="G75" s="15">
        <v>16000</v>
      </c>
      <c r="H75" s="13">
        <v>44319</v>
      </c>
      <c r="I75" s="11" t="s">
        <v>26</v>
      </c>
      <c r="J75" s="16"/>
    </row>
    <row r="76" spans="3:10" x14ac:dyDescent="0.35">
      <c r="C76" s="11">
        <v>73</v>
      </c>
      <c r="D76" s="11" t="s">
        <v>35</v>
      </c>
      <c r="E76" s="11" t="str">
        <f>IFERROR(VLOOKUP(D76,Pricing!$C$3:$D$8,2,FALSE),"Service not found")</f>
        <v>I2</v>
      </c>
      <c r="F76" t="str">
        <f t="shared" si="2"/>
        <v>Income Tax Act ,1961</v>
      </c>
      <c r="G76" s="15">
        <v>21000</v>
      </c>
      <c r="H76" s="13">
        <v>44319</v>
      </c>
      <c r="I76" s="11" t="s">
        <v>28</v>
      </c>
      <c r="J76" s="16"/>
    </row>
    <row r="77" spans="3:10" x14ac:dyDescent="0.35">
      <c r="C77" s="11">
        <v>74</v>
      </c>
      <c r="D77" s="11" t="s">
        <v>6</v>
      </c>
      <c r="E77" s="11" t="str">
        <f>IFERROR(VLOOKUP(D77,Pricing!$C$3:$D$8,2,FALSE),"Service not found")</f>
        <v>G1</v>
      </c>
      <c r="F77" t="str">
        <f t="shared" si="2"/>
        <v>CGST Act ,2017</v>
      </c>
      <c r="G77" s="15">
        <v>18000</v>
      </c>
      <c r="H77" s="13">
        <v>44321</v>
      </c>
      <c r="I77" s="11" t="s">
        <v>29</v>
      </c>
      <c r="J77" s="16"/>
    </row>
    <row r="78" spans="3:10" x14ac:dyDescent="0.35">
      <c r="C78" s="11">
        <v>75</v>
      </c>
      <c r="D78" s="11" t="s">
        <v>5</v>
      </c>
      <c r="E78" s="11" t="str">
        <f>IFERROR(VLOOKUP(D78,Pricing!$C$3:$D$8,2,FALSE),"Service not found")</f>
        <v>I1</v>
      </c>
      <c r="F78" t="str">
        <f t="shared" si="2"/>
        <v>Income Tax Act ,1961</v>
      </c>
      <c r="G78" s="15">
        <v>18000</v>
      </c>
      <c r="H78" s="13">
        <v>44321</v>
      </c>
      <c r="I78" s="11" t="s">
        <v>31</v>
      </c>
      <c r="J78" s="16"/>
    </row>
    <row r="79" spans="3:10" x14ac:dyDescent="0.35">
      <c r="C79" s="11">
        <v>76</v>
      </c>
      <c r="D79" s="11" t="s">
        <v>6</v>
      </c>
      <c r="E79" s="11" t="str">
        <f>IFERROR(VLOOKUP(D79,Pricing!$C$3:$D$8,2,FALSE),"Service not found")</f>
        <v>G1</v>
      </c>
      <c r="F79" t="str">
        <f t="shared" si="2"/>
        <v>CGST Act ,2017</v>
      </c>
      <c r="G79" s="15">
        <v>10000</v>
      </c>
      <c r="H79" s="13">
        <v>44322</v>
      </c>
      <c r="I79" s="11" t="s">
        <v>26</v>
      </c>
      <c r="J79" s="16"/>
    </row>
    <row r="80" spans="3:10" x14ac:dyDescent="0.35">
      <c r="C80" s="11">
        <v>77</v>
      </c>
      <c r="D80" s="11" t="s">
        <v>35</v>
      </c>
      <c r="E80" s="11" t="str">
        <f>IFERROR(VLOOKUP(D80,Pricing!$C$3:$D$8,2,FALSE),"Service not found")</f>
        <v>I2</v>
      </c>
      <c r="F80" t="str">
        <f t="shared" si="2"/>
        <v>Income Tax Act ,1961</v>
      </c>
      <c r="G80" s="15">
        <v>22000</v>
      </c>
      <c r="H80" s="13">
        <v>44324</v>
      </c>
      <c r="I80" s="11" t="s">
        <v>26</v>
      </c>
      <c r="J80" s="16"/>
    </row>
    <row r="81" spans="3:10" x14ac:dyDescent="0.35">
      <c r="C81" s="11">
        <v>78</v>
      </c>
      <c r="D81" s="11" t="s">
        <v>6</v>
      </c>
      <c r="E81" s="11" t="str">
        <f>IFERROR(VLOOKUP(D81,Pricing!$C$3:$D$8,2,FALSE),"Service not found")</f>
        <v>G1</v>
      </c>
      <c r="F81" t="str">
        <f t="shared" si="2"/>
        <v>CGST Act ,2017</v>
      </c>
      <c r="G81" s="15">
        <v>30000</v>
      </c>
      <c r="H81" s="13">
        <v>44324</v>
      </c>
      <c r="I81" s="11" t="s">
        <v>27</v>
      </c>
      <c r="J81" s="16"/>
    </row>
    <row r="82" spans="3:10" x14ac:dyDescent="0.35">
      <c r="C82" s="11">
        <v>79</v>
      </c>
      <c r="D82" s="11" t="s">
        <v>5</v>
      </c>
      <c r="E82" s="11" t="str">
        <f>IFERROR(VLOOKUP(D82,Pricing!$C$3:$D$8,2,FALSE),"Service not found")</f>
        <v>I1</v>
      </c>
      <c r="F82" t="str">
        <f t="shared" si="2"/>
        <v>Income Tax Act ,1961</v>
      </c>
      <c r="G82" s="15">
        <v>16000</v>
      </c>
      <c r="H82" s="13">
        <v>44324</v>
      </c>
      <c r="I82" s="11" t="s">
        <v>31</v>
      </c>
      <c r="J82" s="16"/>
    </row>
    <row r="83" spans="3:10" x14ac:dyDescent="0.35">
      <c r="C83" s="11">
        <v>80</v>
      </c>
      <c r="D83" s="11" t="s">
        <v>34</v>
      </c>
      <c r="E83" s="11" t="str">
        <f>IFERROR(VLOOKUP(D83,Pricing!$C$3:$D$8,2,FALSE),"Service not found")</f>
        <v>G2</v>
      </c>
      <c r="F83" t="str">
        <f t="shared" si="2"/>
        <v>CGST Act ,2017</v>
      </c>
      <c r="G83" s="15">
        <v>18000</v>
      </c>
      <c r="H83" s="13">
        <v>44324</v>
      </c>
      <c r="I83" s="11" t="s">
        <v>27</v>
      </c>
      <c r="J83" s="16"/>
    </row>
    <row r="84" spans="3:10" x14ac:dyDescent="0.35">
      <c r="C84" s="11">
        <v>81</v>
      </c>
      <c r="D84" s="11" t="s">
        <v>6</v>
      </c>
      <c r="E84" s="11" t="str">
        <f>IFERROR(VLOOKUP(D84,Pricing!$C$3:$D$8,2,FALSE),"Service not found")</f>
        <v>G1</v>
      </c>
      <c r="F84" t="str">
        <f t="shared" si="2"/>
        <v>CGST Act ,2017</v>
      </c>
      <c r="G84" s="15">
        <v>24000</v>
      </c>
      <c r="H84" s="13">
        <v>44328</v>
      </c>
      <c r="I84" s="11" t="s">
        <v>28</v>
      </c>
      <c r="J84" s="16"/>
    </row>
    <row r="85" spans="3:10" x14ac:dyDescent="0.35">
      <c r="C85" s="11">
        <v>82</v>
      </c>
      <c r="D85" s="11" t="s">
        <v>6</v>
      </c>
      <c r="E85" s="11" t="str">
        <f>IFERROR(VLOOKUP(D85,Pricing!$C$3:$D$8,2,FALSE),"Service not found")</f>
        <v>G1</v>
      </c>
      <c r="F85" t="str">
        <f t="shared" si="2"/>
        <v>CGST Act ,2017</v>
      </c>
      <c r="G85" s="15">
        <v>24000</v>
      </c>
      <c r="H85" s="13">
        <v>44330</v>
      </c>
      <c r="I85" s="11" t="s">
        <v>29</v>
      </c>
      <c r="J85" s="16"/>
    </row>
    <row r="86" spans="3:10" x14ac:dyDescent="0.35">
      <c r="C86" s="11">
        <v>83</v>
      </c>
      <c r="D86" s="11" t="s">
        <v>34</v>
      </c>
      <c r="E86" s="11" t="str">
        <f>IFERROR(VLOOKUP(D86,Pricing!$C$3:$D$8,2,FALSE),"Service not found")</f>
        <v>G2</v>
      </c>
      <c r="F86" t="str">
        <f t="shared" si="2"/>
        <v>CGST Act ,2017</v>
      </c>
      <c r="G86" s="15">
        <v>19000</v>
      </c>
      <c r="H86" s="13">
        <v>44330</v>
      </c>
      <c r="I86" s="11" t="s">
        <v>27</v>
      </c>
      <c r="J86" s="16"/>
    </row>
    <row r="87" spans="3:10" x14ac:dyDescent="0.35">
      <c r="C87" s="11">
        <v>84</v>
      </c>
      <c r="D87" s="11" t="s">
        <v>6</v>
      </c>
      <c r="E87" s="11" t="str">
        <f>IFERROR(VLOOKUP(D87,Pricing!$C$3:$D$8,2,FALSE),"Service not found")</f>
        <v>G1</v>
      </c>
      <c r="F87" t="str">
        <f t="shared" si="2"/>
        <v>CGST Act ,2017</v>
      </c>
      <c r="G87" s="15">
        <v>20000</v>
      </c>
      <c r="H87" s="13">
        <v>44331</v>
      </c>
      <c r="I87" s="11" t="s">
        <v>25</v>
      </c>
      <c r="J87" s="16"/>
    </row>
    <row r="88" spans="3:10" x14ac:dyDescent="0.35">
      <c r="C88" s="11">
        <v>85</v>
      </c>
      <c r="D88" s="11" t="s">
        <v>6</v>
      </c>
      <c r="E88" s="11" t="str">
        <f>IFERROR(VLOOKUP(D88,Pricing!$C$3:$D$8,2,FALSE),"Service not found")</f>
        <v>G1</v>
      </c>
      <c r="F88" t="str">
        <f t="shared" si="2"/>
        <v>CGST Act ,2017</v>
      </c>
      <c r="G88" s="15">
        <v>21000</v>
      </c>
      <c r="H88" s="13">
        <v>44332</v>
      </c>
      <c r="I88" s="11" t="s">
        <v>31</v>
      </c>
      <c r="J88" s="16"/>
    </row>
    <row r="89" spans="3:10" x14ac:dyDescent="0.35">
      <c r="C89" s="11">
        <v>86</v>
      </c>
      <c r="D89" s="11" t="s">
        <v>36</v>
      </c>
      <c r="E89" s="11" t="str">
        <f>IFERROR(VLOOKUP(D89,Pricing!$C$3:$D$8,2,FALSE),"Service not found")</f>
        <v>C1</v>
      </c>
      <c r="F89" t="str">
        <f t="shared" si="2"/>
        <v>Companies Act 2013</v>
      </c>
      <c r="G89" s="15">
        <v>14000</v>
      </c>
      <c r="H89" s="13">
        <v>44332</v>
      </c>
      <c r="I89" s="11" t="s">
        <v>27</v>
      </c>
      <c r="J89" s="16"/>
    </row>
    <row r="90" spans="3:10" x14ac:dyDescent="0.35">
      <c r="C90" s="11">
        <v>87</v>
      </c>
      <c r="D90" s="11" t="s">
        <v>37</v>
      </c>
      <c r="E90" s="11" t="str">
        <f>IFERROR(VLOOKUP(D90,Pricing!$C$3:$D$8,2,FALSE),"Service not found")</f>
        <v>Service not found</v>
      </c>
      <c r="F90" t="str">
        <f t="shared" si="2"/>
        <v>others</v>
      </c>
      <c r="G90" s="15">
        <v>22000</v>
      </c>
      <c r="H90" s="13">
        <v>44332</v>
      </c>
      <c r="I90" s="11" t="s">
        <v>29</v>
      </c>
      <c r="J90" s="16"/>
    </row>
    <row r="91" spans="3:10" x14ac:dyDescent="0.35">
      <c r="C91" s="11">
        <v>88</v>
      </c>
      <c r="D91" s="11" t="s">
        <v>34</v>
      </c>
      <c r="E91" s="11" t="str">
        <f>IFERROR(VLOOKUP(D91,Pricing!$C$3:$D$8,2,FALSE),"Service not found")</f>
        <v>G2</v>
      </c>
      <c r="F91" t="str">
        <f t="shared" si="2"/>
        <v>CGST Act ,2017</v>
      </c>
      <c r="G91" s="15">
        <v>19000</v>
      </c>
      <c r="H91" s="13">
        <v>44334</v>
      </c>
      <c r="I91" s="11" t="s">
        <v>26</v>
      </c>
      <c r="J91" s="16"/>
    </row>
    <row r="92" spans="3:10" x14ac:dyDescent="0.35">
      <c r="C92" s="11">
        <v>89</v>
      </c>
      <c r="D92" s="11" t="s">
        <v>5</v>
      </c>
      <c r="E92" s="11" t="str">
        <f>IFERROR(VLOOKUP(D92,Pricing!$C$3:$D$8,2,FALSE),"Service not found")</f>
        <v>I1</v>
      </c>
      <c r="F92" t="str">
        <f t="shared" si="2"/>
        <v>Income Tax Act ,1961</v>
      </c>
      <c r="G92" s="15">
        <v>14000</v>
      </c>
      <c r="H92" s="13">
        <v>44335</v>
      </c>
      <c r="I92" s="11" t="s">
        <v>25</v>
      </c>
      <c r="J92" s="16"/>
    </row>
    <row r="93" spans="3:10" x14ac:dyDescent="0.35">
      <c r="C93" s="11">
        <v>90</v>
      </c>
      <c r="D93" s="11" t="s">
        <v>5</v>
      </c>
      <c r="E93" s="11" t="str">
        <f>IFERROR(VLOOKUP(D93,Pricing!$C$3:$D$8,2,FALSE),"Service not found")</f>
        <v>I1</v>
      </c>
      <c r="F93" t="str">
        <f t="shared" si="2"/>
        <v>Income Tax Act ,1961</v>
      </c>
      <c r="G93" s="15">
        <v>20000</v>
      </c>
      <c r="H93" s="13">
        <v>44336</v>
      </c>
      <c r="I93" s="11" t="s">
        <v>26</v>
      </c>
      <c r="J93" s="16"/>
    </row>
    <row r="94" spans="3:10" x14ac:dyDescent="0.35">
      <c r="C94" s="11">
        <v>91</v>
      </c>
      <c r="D94" s="11" t="s">
        <v>5</v>
      </c>
      <c r="E94" s="11" t="str">
        <f>IFERROR(VLOOKUP(D94,Pricing!$C$3:$D$8,2,FALSE),"Service not found")</f>
        <v>I1</v>
      </c>
      <c r="F94" t="str">
        <f t="shared" si="2"/>
        <v>Income Tax Act ,1961</v>
      </c>
      <c r="G94" s="15">
        <v>15000</v>
      </c>
      <c r="H94" s="13">
        <v>44338</v>
      </c>
      <c r="I94" s="11" t="s">
        <v>29</v>
      </c>
      <c r="J94" s="16"/>
    </row>
    <row r="95" spans="3:10" x14ac:dyDescent="0.35">
      <c r="C95" s="11">
        <v>92</v>
      </c>
      <c r="D95" s="11" t="s">
        <v>36</v>
      </c>
      <c r="E95" s="11" t="str">
        <f>IFERROR(VLOOKUP(D95,Pricing!$C$3:$D$8,2,FALSE),"Service not found")</f>
        <v>C1</v>
      </c>
      <c r="F95" t="str">
        <f t="shared" si="2"/>
        <v>Companies Act 2013</v>
      </c>
      <c r="G95" s="15">
        <v>17000</v>
      </c>
      <c r="H95" s="13">
        <v>44339</v>
      </c>
      <c r="I95" s="11" t="s">
        <v>27</v>
      </c>
      <c r="J95" s="16"/>
    </row>
    <row r="96" spans="3:10" x14ac:dyDescent="0.35">
      <c r="C96" s="11">
        <v>93</v>
      </c>
      <c r="D96" s="11" t="s">
        <v>6</v>
      </c>
      <c r="E96" s="11" t="str">
        <f>IFERROR(VLOOKUP(D96,Pricing!$C$3:$D$8,2,FALSE),"Service not found")</f>
        <v>G1</v>
      </c>
      <c r="F96" t="str">
        <f t="shared" si="2"/>
        <v>CGST Act ,2017</v>
      </c>
      <c r="G96" s="15">
        <v>13000</v>
      </c>
      <c r="H96" s="13">
        <v>44341</v>
      </c>
      <c r="I96" s="11" t="s">
        <v>26</v>
      </c>
      <c r="J96" s="16"/>
    </row>
    <row r="97" spans="3:10" x14ac:dyDescent="0.35">
      <c r="C97" s="11">
        <v>94</v>
      </c>
      <c r="D97" s="11" t="s">
        <v>6</v>
      </c>
      <c r="E97" s="11" t="str">
        <f>IFERROR(VLOOKUP(D97,Pricing!$C$3:$D$8,2,FALSE),"Service not found")</f>
        <v>G1</v>
      </c>
      <c r="F97" t="str">
        <f t="shared" si="2"/>
        <v>CGST Act ,2017</v>
      </c>
      <c r="G97" s="15">
        <v>24000</v>
      </c>
      <c r="H97" s="13">
        <v>44341</v>
      </c>
      <c r="I97" s="11" t="s">
        <v>30</v>
      </c>
      <c r="J97" s="16"/>
    </row>
    <row r="98" spans="3:10" x14ac:dyDescent="0.35">
      <c r="C98" s="11">
        <v>95</v>
      </c>
      <c r="D98" s="11" t="s">
        <v>37</v>
      </c>
      <c r="E98" s="11" t="str">
        <f>IFERROR(VLOOKUP(D98,Pricing!$C$3:$D$8,2,FALSE),"Service not found")</f>
        <v>Service not found</v>
      </c>
      <c r="F98" t="str">
        <f t="shared" si="2"/>
        <v>others</v>
      </c>
      <c r="G98" s="15">
        <v>16000</v>
      </c>
      <c r="H98" s="13">
        <v>44341</v>
      </c>
      <c r="I98" s="11" t="s">
        <v>25</v>
      </c>
      <c r="J98" s="16"/>
    </row>
    <row r="99" spans="3:10" x14ac:dyDescent="0.35">
      <c r="C99" s="11">
        <v>96</v>
      </c>
      <c r="D99" s="11" t="s">
        <v>35</v>
      </c>
      <c r="E99" s="11" t="str">
        <f>IFERROR(VLOOKUP(D99,Pricing!$C$3:$D$8,2,FALSE),"Service not found")</f>
        <v>I2</v>
      </c>
      <c r="F99" t="str">
        <f t="shared" si="2"/>
        <v>Income Tax Act ,1961</v>
      </c>
      <c r="G99" s="15">
        <v>15000</v>
      </c>
      <c r="H99" s="13">
        <v>44342</v>
      </c>
      <c r="I99" s="11" t="s">
        <v>27</v>
      </c>
      <c r="J99" s="16"/>
    </row>
    <row r="100" spans="3:10" x14ac:dyDescent="0.35">
      <c r="C100" s="11">
        <v>97</v>
      </c>
      <c r="D100" s="11" t="s">
        <v>35</v>
      </c>
      <c r="E100" s="11" t="str">
        <f>IFERROR(VLOOKUP(D100,Pricing!$C$3:$D$8,2,FALSE),"Service not found")</f>
        <v>I2</v>
      </c>
      <c r="F100" t="str">
        <f t="shared" si="2"/>
        <v>Income Tax Act ,1961</v>
      </c>
      <c r="G100" s="15">
        <v>15000</v>
      </c>
      <c r="H100" s="13">
        <v>44342</v>
      </c>
      <c r="I100" s="11" t="s">
        <v>28</v>
      </c>
      <c r="J100" s="16"/>
    </row>
    <row r="101" spans="3:10" x14ac:dyDescent="0.35">
      <c r="C101" s="11">
        <v>98</v>
      </c>
      <c r="D101" s="11" t="s">
        <v>35</v>
      </c>
      <c r="E101" s="11" t="str">
        <f>IFERROR(VLOOKUP(D101,Pricing!$C$3:$D$8,2,FALSE),"Service not found")</f>
        <v>I2</v>
      </c>
      <c r="F101" t="str">
        <f t="shared" si="2"/>
        <v>Income Tax Act ,1961</v>
      </c>
      <c r="G101" s="15">
        <v>21000</v>
      </c>
      <c r="H101" s="13">
        <v>44342</v>
      </c>
      <c r="I101" s="11" t="s">
        <v>25</v>
      </c>
      <c r="J101" s="16"/>
    </row>
    <row r="102" spans="3:10" x14ac:dyDescent="0.35">
      <c r="C102" s="11">
        <v>99</v>
      </c>
      <c r="D102" s="11" t="s">
        <v>36</v>
      </c>
      <c r="E102" s="11" t="str">
        <f>IFERROR(VLOOKUP(D102,Pricing!$C$3:$D$8,2,FALSE),"Service not found")</f>
        <v>C1</v>
      </c>
      <c r="F102" t="str">
        <f t="shared" si="2"/>
        <v>Companies Act 2013</v>
      </c>
      <c r="G102" s="15">
        <v>23000</v>
      </c>
      <c r="H102" s="13">
        <v>44342</v>
      </c>
      <c r="I102" s="11" t="s">
        <v>29</v>
      </c>
      <c r="J102" s="16"/>
    </row>
    <row r="103" spans="3:10" x14ac:dyDescent="0.35">
      <c r="C103" s="11">
        <v>100</v>
      </c>
      <c r="D103" s="11" t="s">
        <v>6</v>
      </c>
      <c r="E103" s="11" t="str">
        <f>IFERROR(VLOOKUP(D103,Pricing!$C$3:$D$8,2,FALSE),"Service not found")</f>
        <v>G1</v>
      </c>
      <c r="F103" t="str">
        <f t="shared" si="2"/>
        <v>CGST Act ,2017</v>
      </c>
      <c r="G103" s="15">
        <v>22000</v>
      </c>
      <c r="H103" s="13">
        <v>44343</v>
      </c>
      <c r="I103" s="11" t="s">
        <v>26</v>
      </c>
      <c r="J103" s="16"/>
    </row>
    <row r="104" spans="3:10" x14ac:dyDescent="0.35">
      <c r="C104" s="11">
        <v>101</v>
      </c>
      <c r="D104" s="11" t="s">
        <v>5</v>
      </c>
      <c r="E104" s="11" t="str">
        <f>IFERROR(VLOOKUP(D104,Pricing!$C$3:$D$8,2,FALSE),"Service not found")</f>
        <v>I1</v>
      </c>
      <c r="F104" t="str">
        <f t="shared" si="2"/>
        <v>Income Tax Act ,1961</v>
      </c>
      <c r="G104" s="15">
        <v>12000</v>
      </c>
      <c r="H104" s="13">
        <v>44343</v>
      </c>
      <c r="I104" s="11" t="s">
        <v>31</v>
      </c>
      <c r="J104" s="16"/>
    </row>
    <row r="105" spans="3:10" x14ac:dyDescent="0.35">
      <c r="C105" s="11">
        <v>102</v>
      </c>
      <c r="D105" s="11" t="s">
        <v>5</v>
      </c>
      <c r="E105" s="11" t="str">
        <f>IFERROR(VLOOKUP(D105,Pricing!$C$3:$D$8,2,FALSE),"Service not found")</f>
        <v>I1</v>
      </c>
      <c r="F105" t="str">
        <f t="shared" si="2"/>
        <v>Income Tax Act ,1961</v>
      </c>
      <c r="G105" s="15">
        <v>18000</v>
      </c>
      <c r="H105" s="13">
        <v>44344</v>
      </c>
      <c r="I105" s="11" t="s">
        <v>26</v>
      </c>
      <c r="J105" s="16"/>
    </row>
    <row r="106" spans="3:10" x14ac:dyDescent="0.35">
      <c r="C106" s="11">
        <v>103</v>
      </c>
      <c r="D106" s="11" t="s">
        <v>5</v>
      </c>
      <c r="E106" s="11" t="str">
        <f>IFERROR(VLOOKUP(D106,Pricing!$C$3:$D$8,2,FALSE),"Service not found")</f>
        <v>I1</v>
      </c>
      <c r="F106" t="str">
        <f t="shared" si="2"/>
        <v>Income Tax Act ,1961</v>
      </c>
      <c r="G106" s="15">
        <v>16000</v>
      </c>
      <c r="H106" s="13">
        <v>44344</v>
      </c>
      <c r="I106" s="11" t="s">
        <v>26</v>
      </c>
      <c r="J106" s="16"/>
    </row>
    <row r="107" spans="3:10" x14ac:dyDescent="0.35">
      <c r="C107" s="11">
        <v>104</v>
      </c>
      <c r="D107" s="11" t="s">
        <v>34</v>
      </c>
      <c r="E107" s="11" t="str">
        <f>IFERROR(VLOOKUP(D107,Pricing!$C$3:$D$8,2,FALSE),"Service not found")</f>
        <v>G2</v>
      </c>
      <c r="F107" t="str">
        <f t="shared" si="2"/>
        <v>CGST Act ,2017</v>
      </c>
      <c r="G107" s="15">
        <v>28000</v>
      </c>
      <c r="H107" s="13">
        <v>44344</v>
      </c>
      <c r="I107" s="11" t="s">
        <v>26</v>
      </c>
      <c r="J107" s="16"/>
    </row>
    <row r="108" spans="3:10" x14ac:dyDescent="0.35">
      <c r="C108" s="11">
        <v>105</v>
      </c>
      <c r="D108" s="11" t="s">
        <v>5</v>
      </c>
      <c r="E108" s="11" t="str">
        <f>IFERROR(VLOOKUP(D108,Pricing!$C$3:$D$8,2,FALSE),"Service not found")</f>
        <v>I1</v>
      </c>
      <c r="F108" t="str">
        <f t="shared" si="2"/>
        <v>Income Tax Act ,1961</v>
      </c>
      <c r="G108" s="15">
        <v>11000</v>
      </c>
      <c r="H108" s="13">
        <v>44345</v>
      </c>
      <c r="I108" s="11" t="s">
        <v>28</v>
      </c>
      <c r="J108" s="16"/>
    </row>
    <row r="109" spans="3:10" x14ac:dyDescent="0.35">
      <c r="C109" s="11">
        <v>106</v>
      </c>
      <c r="D109" s="11" t="s">
        <v>36</v>
      </c>
      <c r="E109" s="11" t="str">
        <f>IFERROR(VLOOKUP(D109,Pricing!$C$3:$D$8,2,FALSE),"Service not found")</f>
        <v>C1</v>
      </c>
      <c r="F109" t="str">
        <f t="shared" si="2"/>
        <v>Companies Act 2013</v>
      </c>
      <c r="G109" s="15">
        <v>22000</v>
      </c>
      <c r="H109" s="13">
        <v>44346</v>
      </c>
      <c r="I109" s="11" t="s">
        <v>29</v>
      </c>
      <c r="J109" s="16"/>
    </row>
    <row r="110" spans="3:10" x14ac:dyDescent="0.35">
      <c r="C110" s="11">
        <v>107</v>
      </c>
      <c r="D110" s="11" t="s">
        <v>6</v>
      </c>
      <c r="E110" s="11" t="str">
        <f>IFERROR(VLOOKUP(D110,Pricing!$C$3:$D$8,2,FALSE),"Service not found")</f>
        <v>G1</v>
      </c>
      <c r="F110" t="str">
        <f t="shared" si="2"/>
        <v>CGST Act ,2017</v>
      </c>
      <c r="G110" s="15">
        <v>12000</v>
      </c>
      <c r="H110" s="13">
        <v>44351</v>
      </c>
      <c r="I110" s="11" t="s">
        <v>26</v>
      </c>
      <c r="J110" s="16"/>
    </row>
    <row r="111" spans="3:10" x14ac:dyDescent="0.35">
      <c r="C111" s="11">
        <v>108</v>
      </c>
      <c r="D111" s="11" t="s">
        <v>5</v>
      </c>
      <c r="E111" s="11" t="str">
        <f>IFERROR(VLOOKUP(D111,Pricing!$C$3:$D$8,2,FALSE),"Service not found")</f>
        <v>I1</v>
      </c>
      <c r="F111" t="str">
        <f t="shared" si="2"/>
        <v>Income Tax Act ,1961</v>
      </c>
      <c r="G111" s="15">
        <v>20000</v>
      </c>
      <c r="H111" s="13">
        <v>44351</v>
      </c>
      <c r="I111" s="11" t="s">
        <v>28</v>
      </c>
      <c r="J111" s="16"/>
    </row>
    <row r="112" spans="3:10" x14ac:dyDescent="0.35">
      <c r="C112" s="11">
        <v>109</v>
      </c>
      <c r="D112" s="11" t="s">
        <v>5</v>
      </c>
      <c r="E112" s="11" t="str">
        <f>IFERROR(VLOOKUP(D112,Pricing!$C$3:$D$8,2,FALSE),"Service not found")</f>
        <v>I1</v>
      </c>
      <c r="F112" t="str">
        <f t="shared" si="2"/>
        <v>Income Tax Act ,1961</v>
      </c>
      <c r="G112" s="15">
        <v>15000</v>
      </c>
      <c r="H112" s="13">
        <v>44357</v>
      </c>
      <c r="I112" s="11" t="s">
        <v>31</v>
      </c>
      <c r="J112" s="16"/>
    </row>
    <row r="113" spans="3:10" x14ac:dyDescent="0.35">
      <c r="C113" s="11">
        <v>110</v>
      </c>
      <c r="D113" s="11" t="s">
        <v>36</v>
      </c>
      <c r="E113" s="11" t="str">
        <f>IFERROR(VLOOKUP(D113,Pricing!$C$3:$D$8,2,FALSE),"Service not found")</f>
        <v>C1</v>
      </c>
      <c r="F113" t="str">
        <f t="shared" si="2"/>
        <v>Companies Act 2013</v>
      </c>
      <c r="G113" s="15">
        <v>16000</v>
      </c>
      <c r="H113" s="13">
        <v>44358</v>
      </c>
      <c r="I113" s="11" t="s">
        <v>29</v>
      </c>
      <c r="J113" s="16"/>
    </row>
    <row r="114" spans="3:10" x14ac:dyDescent="0.35">
      <c r="C114" s="11">
        <v>111</v>
      </c>
      <c r="D114" s="11" t="s">
        <v>6</v>
      </c>
      <c r="E114" s="11" t="str">
        <f>IFERROR(VLOOKUP(D114,Pricing!$C$3:$D$8,2,FALSE),"Service not found")</f>
        <v>G1</v>
      </c>
      <c r="F114" t="str">
        <f t="shared" si="2"/>
        <v>CGST Act ,2017</v>
      </c>
      <c r="G114" s="15">
        <v>19000</v>
      </c>
      <c r="H114" s="13">
        <v>44367</v>
      </c>
      <c r="I114" s="11" t="s">
        <v>28</v>
      </c>
      <c r="J114" s="16"/>
    </row>
    <row r="115" spans="3:10" x14ac:dyDescent="0.35">
      <c r="C115" s="11">
        <v>112</v>
      </c>
      <c r="D115" s="11" t="s">
        <v>36</v>
      </c>
      <c r="E115" s="11" t="str">
        <f>IFERROR(VLOOKUP(D115,Pricing!$C$3:$D$8,2,FALSE),"Service not found")</f>
        <v>C1</v>
      </c>
      <c r="F115" t="str">
        <f t="shared" si="2"/>
        <v>Companies Act 2013</v>
      </c>
      <c r="G115" s="15">
        <v>21000</v>
      </c>
      <c r="H115" s="13">
        <v>44367</v>
      </c>
      <c r="I115" s="11" t="s">
        <v>27</v>
      </c>
      <c r="J115" s="16"/>
    </row>
    <row r="116" spans="3:10" x14ac:dyDescent="0.35">
      <c r="C116" s="11">
        <v>113</v>
      </c>
      <c r="D116" s="11" t="s">
        <v>36</v>
      </c>
      <c r="E116" s="11" t="str">
        <f>IFERROR(VLOOKUP(D116,Pricing!$C$3:$D$8,2,FALSE),"Service not found")</f>
        <v>C1</v>
      </c>
      <c r="F116" t="str">
        <f t="shared" si="2"/>
        <v>Companies Act 2013</v>
      </c>
      <c r="G116" s="15">
        <v>22000</v>
      </c>
      <c r="H116" s="13">
        <v>44370</v>
      </c>
      <c r="I116" s="11" t="s">
        <v>25</v>
      </c>
      <c r="J116" s="16"/>
    </row>
    <row r="117" spans="3:10" x14ac:dyDescent="0.35">
      <c r="C117" s="11">
        <v>114</v>
      </c>
      <c r="D117" s="11" t="s">
        <v>6</v>
      </c>
      <c r="E117" s="11" t="str">
        <f>IFERROR(VLOOKUP(D117,Pricing!$C$3:$D$8,2,FALSE),"Service not found")</f>
        <v>G1</v>
      </c>
      <c r="F117" t="str">
        <f t="shared" si="2"/>
        <v>CGST Act ,2017</v>
      </c>
      <c r="G117" s="15">
        <v>7000</v>
      </c>
      <c r="H117" s="13">
        <v>44372</v>
      </c>
      <c r="I117" s="11" t="s">
        <v>31</v>
      </c>
      <c r="J117" s="16"/>
    </row>
    <row r="118" spans="3:10" x14ac:dyDescent="0.35">
      <c r="C118" s="11">
        <v>115</v>
      </c>
      <c r="D118" s="11" t="s">
        <v>6</v>
      </c>
      <c r="E118" s="11" t="str">
        <f>IFERROR(VLOOKUP(D118,Pricing!$C$3:$D$8,2,FALSE),"Service not found")</f>
        <v>G1</v>
      </c>
      <c r="F118" t="str">
        <f t="shared" si="2"/>
        <v>CGST Act ,2017</v>
      </c>
      <c r="G118" s="15">
        <v>11000</v>
      </c>
      <c r="H118" s="13">
        <v>44373</v>
      </c>
      <c r="I118" s="11" t="s">
        <v>26</v>
      </c>
      <c r="J118" s="16"/>
    </row>
    <row r="119" spans="3:10" x14ac:dyDescent="0.35">
      <c r="C119" s="11">
        <v>116</v>
      </c>
      <c r="D119" s="11" t="s">
        <v>35</v>
      </c>
      <c r="E119" s="11" t="str">
        <f>IFERROR(VLOOKUP(D119,Pricing!$C$3:$D$8,2,FALSE),"Service not found")</f>
        <v>I2</v>
      </c>
      <c r="F119" t="str">
        <f t="shared" si="2"/>
        <v>Income Tax Act ,1961</v>
      </c>
      <c r="G119" s="15">
        <v>24000</v>
      </c>
      <c r="H119" s="13">
        <v>44374</v>
      </c>
      <c r="I119" s="11" t="s">
        <v>26</v>
      </c>
      <c r="J119" s="16"/>
    </row>
    <row r="120" spans="3:10" x14ac:dyDescent="0.35">
      <c r="C120" s="11">
        <v>117</v>
      </c>
      <c r="D120" s="11" t="s">
        <v>5</v>
      </c>
      <c r="E120" s="11" t="str">
        <f>IFERROR(VLOOKUP(D120,Pricing!$C$3:$D$8,2,FALSE),"Service not found")</f>
        <v>I1</v>
      </c>
      <c r="F120" t="str">
        <f t="shared" si="2"/>
        <v>Income Tax Act ,1961</v>
      </c>
      <c r="G120" s="15">
        <v>16000</v>
      </c>
      <c r="H120" s="13">
        <v>44379</v>
      </c>
      <c r="I120" s="11" t="s">
        <v>26</v>
      </c>
      <c r="J120" s="16"/>
    </row>
    <row r="121" spans="3:10" x14ac:dyDescent="0.35">
      <c r="C121" s="11">
        <v>118</v>
      </c>
      <c r="D121" s="11" t="s">
        <v>6</v>
      </c>
      <c r="E121" s="11" t="str">
        <f>IFERROR(VLOOKUP(D121,Pricing!$C$3:$D$8,2,FALSE),"Service not found")</f>
        <v>G1</v>
      </c>
      <c r="F121" t="str">
        <f t="shared" si="2"/>
        <v>CGST Act ,2017</v>
      </c>
      <c r="G121" s="15">
        <v>17000</v>
      </c>
      <c r="H121" s="13">
        <v>44379</v>
      </c>
      <c r="I121" s="11" t="s">
        <v>31</v>
      </c>
      <c r="J121" s="16"/>
    </row>
    <row r="122" spans="3:10" x14ac:dyDescent="0.35">
      <c r="C122" s="11">
        <v>119</v>
      </c>
      <c r="D122" s="11" t="s">
        <v>6</v>
      </c>
      <c r="E122" s="11" t="str">
        <f>IFERROR(VLOOKUP(D122,Pricing!$C$3:$D$8,2,FALSE),"Service not found")</f>
        <v>G1</v>
      </c>
      <c r="F122" t="str">
        <f t="shared" si="2"/>
        <v>CGST Act ,2017</v>
      </c>
      <c r="G122" s="15">
        <v>18000</v>
      </c>
      <c r="H122" s="13">
        <v>44382</v>
      </c>
      <c r="I122" s="11" t="s">
        <v>28</v>
      </c>
      <c r="J122" s="16"/>
    </row>
    <row r="123" spans="3:10" x14ac:dyDescent="0.35">
      <c r="C123" s="11">
        <v>120</v>
      </c>
      <c r="D123" s="11" t="s">
        <v>35</v>
      </c>
      <c r="E123" s="11" t="str">
        <f>IFERROR(VLOOKUP(D123,Pricing!$C$3:$D$8,2,FALSE),"Service not found")</f>
        <v>I2</v>
      </c>
      <c r="F123" t="str">
        <f t="shared" si="2"/>
        <v>Income Tax Act ,1961</v>
      </c>
      <c r="G123" s="15">
        <v>19000</v>
      </c>
      <c r="H123" s="13">
        <v>44384</v>
      </c>
      <c r="I123" s="11" t="s">
        <v>30</v>
      </c>
      <c r="J123" s="16"/>
    </row>
    <row r="124" spans="3:10" x14ac:dyDescent="0.35">
      <c r="C124" s="11">
        <v>121</v>
      </c>
      <c r="D124" s="11" t="s">
        <v>36</v>
      </c>
      <c r="E124" s="11" t="str">
        <f>IFERROR(VLOOKUP(D124,Pricing!$C$3:$D$8,2,FALSE),"Service not found")</f>
        <v>C1</v>
      </c>
      <c r="F124" t="str">
        <f t="shared" si="2"/>
        <v>Companies Act 2013</v>
      </c>
      <c r="G124" s="15">
        <v>20000</v>
      </c>
      <c r="H124" s="13">
        <v>44388</v>
      </c>
      <c r="I124" s="11" t="s">
        <v>27</v>
      </c>
      <c r="J124" s="16"/>
    </row>
    <row r="125" spans="3:10" x14ac:dyDescent="0.35">
      <c r="C125" s="11">
        <v>122</v>
      </c>
      <c r="D125" s="11" t="s">
        <v>35</v>
      </c>
      <c r="E125" s="11" t="str">
        <f>IFERROR(VLOOKUP(D125,Pricing!$C$3:$D$8,2,FALSE),"Service not found")</f>
        <v>I2</v>
      </c>
      <c r="F125" t="str">
        <f t="shared" si="2"/>
        <v>Income Tax Act ,1961</v>
      </c>
      <c r="G125" s="15">
        <v>20000</v>
      </c>
      <c r="H125" s="13">
        <v>44390</v>
      </c>
      <c r="I125" s="11" t="s">
        <v>27</v>
      </c>
      <c r="J125" s="16"/>
    </row>
    <row r="126" spans="3:10" x14ac:dyDescent="0.35">
      <c r="C126" s="11">
        <v>123</v>
      </c>
      <c r="D126" s="11" t="s">
        <v>35</v>
      </c>
      <c r="E126" s="11" t="str">
        <f>IFERROR(VLOOKUP(D126,Pricing!$C$3:$D$8,2,FALSE),"Service not found")</f>
        <v>I2</v>
      </c>
      <c r="F126" t="str">
        <f t="shared" si="2"/>
        <v>Income Tax Act ,1961</v>
      </c>
      <c r="G126" s="15">
        <v>15000</v>
      </c>
      <c r="H126" s="13">
        <v>44397</v>
      </c>
      <c r="I126" s="11" t="s">
        <v>27</v>
      </c>
      <c r="J126" s="16"/>
    </row>
    <row r="127" spans="3:10" x14ac:dyDescent="0.35">
      <c r="C127" s="11">
        <v>124</v>
      </c>
      <c r="D127" s="11" t="s">
        <v>35</v>
      </c>
      <c r="E127" s="11" t="str">
        <f>IFERROR(VLOOKUP(D127,Pricing!$C$3:$D$8,2,FALSE),"Service not found")</f>
        <v>I2</v>
      </c>
      <c r="F127" t="str">
        <f t="shared" si="2"/>
        <v>Income Tax Act ,1961</v>
      </c>
      <c r="G127" s="15">
        <v>27000</v>
      </c>
      <c r="H127" s="13">
        <v>44397</v>
      </c>
      <c r="I127" s="11" t="s">
        <v>30</v>
      </c>
      <c r="J127" s="16"/>
    </row>
    <row r="128" spans="3:10" x14ac:dyDescent="0.35">
      <c r="C128" s="11">
        <v>125</v>
      </c>
      <c r="D128" s="11" t="s">
        <v>5</v>
      </c>
      <c r="E128" s="11" t="str">
        <f>IFERROR(VLOOKUP(D128,Pricing!$C$3:$D$8,2,FALSE),"Service not found")</f>
        <v>I1</v>
      </c>
      <c r="F128" t="str">
        <f t="shared" si="2"/>
        <v>Income Tax Act ,1961</v>
      </c>
      <c r="G128" s="15">
        <v>11000</v>
      </c>
      <c r="H128" s="13">
        <v>44397</v>
      </c>
      <c r="I128" s="11" t="s">
        <v>29</v>
      </c>
      <c r="J128" s="16"/>
    </row>
    <row r="129" spans="3:10" x14ac:dyDescent="0.35">
      <c r="C129" s="11">
        <v>126</v>
      </c>
      <c r="D129" s="11" t="s">
        <v>36</v>
      </c>
      <c r="E129" s="11" t="str">
        <f>IFERROR(VLOOKUP(D129,Pricing!$C$3:$D$8,2,FALSE),"Service not found")</f>
        <v>C1</v>
      </c>
      <c r="F129" t="str">
        <f t="shared" si="2"/>
        <v>Companies Act 2013</v>
      </c>
      <c r="G129" s="15">
        <v>21000</v>
      </c>
      <c r="H129" s="13">
        <v>44397</v>
      </c>
      <c r="I129" s="11" t="s">
        <v>27</v>
      </c>
      <c r="J129" s="16"/>
    </row>
    <row r="130" spans="3:10" x14ac:dyDescent="0.35">
      <c r="C130" s="11">
        <v>127</v>
      </c>
      <c r="D130" s="11" t="s">
        <v>35</v>
      </c>
      <c r="E130" s="11" t="str">
        <f>IFERROR(VLOOKUP(D130,Pricing!$C$3:$D$8,2,FALSE),"Service not found")</f>
        <v>I2</v>
      </c>
      <c r="F130" t="str">
        <f t="shared" si="2"/>
        <v>Income Tax Act ,1961</v>
      </c>
      <c r="G130" s="15">
        <v>8000</v>
      </c>
      <c r="H130" s="13">
        <v>44399</v>
      </c>
      <c r="I130" s="11" t="s">
        <v>30</v>
      </c>
      <c r="J130" s="16"/>
    </row>
    <row r="131" spans="3:10" x14ac:dyDescent="0.35">
      <c r="C131" s="11">
        <v>128</v>
      </c>
      <c r="D131" s="11" t="s">
        <v>6</v>
      </c>
      <c r="E131" s="11" t="str">
        <f>IFERROR(VLOOKUP(D131,Pricing!$C$3:$D$8,2,FALSE),"Service not found")</f>
        <v>G1</v>
      </c>
      <c r="F131" t="str">
        <f t="shared" si="2"/>
        <v>CGST Act ,2017</v>
      </c>
      <c r="G131" s="15">
        <v>17000</v>
      </c>
      <c r="H131" s="13">
        <v>44400</v>
      </c>
      <c r="I131" s="11" t="s">
        <v>27</v>
      </c>
      <c r="J131" s="16"/>
    </row>
    <row r="132" spans="3:10" x14ac:dyDescent="0.35">
      <c r="C132" s="11">
        <v>129</v>
      </c>
      <c r="D132" s="11" t="s">
        <v>36</v>
      </c>
      <c r="E132" s="11" t="str">
        <f>IFERROR(VLOOKUP(D132,Pricing!$C$3:$D$8,2,FALSE),"Service not found")</f>
        <v>C1</v>
      </c>
      <c r="F132" t="str">
        <f t="shared" si="2"/>
        <v>Companies Act 2013</v>
      </c>
      <c r="G132" s="15">
        <v>16000</v>
      </c>
      <c r="H132" s="13">
        <v>44402</v>
      </c>
      <c r="I132" s="11" t="s">
        <v>26</v>
      </c>
      <c r="J132" s="16"/>
    </row>
    <row r="133" spans="3:10" x14ac:dyDescent="0.35">
      <c r="C133" s="11">
        <v>130</v>
      </c>
      <c r="D133" s="11" t="s">
        <v>34</v>
      </c>
      <c r="E133" s="11" t="str">
        <f>IFERROR(VLOOKUP(D133,Pricing!$C$3:$D$8,2,FALSE),"Service not found")</f>
        <v>G2</v>
      </c>
      <c r="F133" t="str">
        <f t="shared" si="2"/>
        <v>CGST Act ,2017</v>
      </c>
      <c r="G133" s="15">
        <v>18000</v>
      </c>
      <c r="H133" s="13">
        <v>44405</v>
      </c>
      <c r="I133" s="11" t="s">
        <v>27</v>
      </c>
      <c r="J133" s="16"/>
    </row>
    <row r="134" spans="3:10" x14ac:dyDescent="0.35">
      <c r="C134" s="11">
        <v>131</v>
      </c>
      <c r="D134" s="11" t="s">
        <v>5</v>
      </c>
      <c r="E134" s="11" t="str">
        <f>IFERROR(VLOOKUP(D134,Pricing!$C$3:$D$8,2,FALSE),"Service not found")</f>
        <v>I1</v>
      </c>
      <c r="F134" t="str">
        <f t="shared" si="2"/>
        <v>Income Tax Act ,1961</v>
      </c>
      <c r="G134" s="15">
        <v>22000</v>
      </c>
      <c r="H134" s="13">
        <v>44406</v>
      </c>
      <c r="I134" s="11" t="s">
        <v>27</v>
      </c>
      <c r="J134" s="16"/>
    </row>
    <row r="135" spans="3:10" x14ac:dyDescent="0.35">
      <c r="C135" s="11">
        <v>132</v>
      </c>
      <c r="D135" s="11" t="s">
        <v>6</v>
      </c>
      <c r="E135" s="11" t="str">
        <f>IFERROR(VLOOKUP(D135,Pricing!$C$3:$D$8,2,FALSE),"Service not found")</f>
        <v>G1</v>
      </c>
      <c r="F135" t="str">
        <f t="shared" si="2"/>
        <v>CGST Act ,2017</v>
      </c>
      <c r="G135" s="15">
        <v>22000</v>
      </c>
      <c r="H135" s="13">
        <v>44407</v>
      </c>
      <c r="I135" s="11" t="s">
        <v>25</v>
      </c>
      <c r="J135" s="16"/>
    </row>
    <row r="136" spans="3:10" x14ac:dyDescent="0.35">
      <c r="C136" s="11">
        <v>133</v>
      </c>
      <c r="D136" s="11" t="s">
        <v>6</v>
      </c>
      <c r="E136" s="11" t="str">
        <f>IFERROR(VLOOKUP(D136,Pricing!$C$3:$D$8,2,FALSE),"Service not found")</f>
        <v>G1</v>
      </c>
      <c r="F136" t="str">
        <f t="shared" si="2"/>
        <v>CGST Act ,2017</v>
      </c>
      <c r="G136" s="15">
        <v>9000</v>
      </c>
      <c r="H136" s="13">
        <v>44408</v>
      </c>
      <c r="I136" s="11" t="s">
        <v>26</v>
      </c>
      <c r="J136" s="16"/>
    </row>
    <row r="137" spans="3:10" x14ac:dyDescent="0.35">
      <c r="C137" s="11">
        <v>134</v>
      </c>
      <c r="D137" s="11" t="s">
        <v>37</v>
      </c>
      <c r="E137" s="11" t="str">
        <f>IFERROR(VLOOKUP(D137,Pricing!$C$3:$D$8,2,FALSE),"Service not found")</f>
        <v>Service not found</v>
      </c>
      <c r="F137" t="str">
        <f t="shared" si="2"/>
        <v>others</v>
      </c>
      <c r="G137" s="15">
        <v>18000</v>
      </c>
      <c r="H137" s="13">
        <v>44408</v>
      </c>
      <c r="I137" s="11" t="s">
        <v>25</v>
      </c>
      <c r="J137" s="16"/>
    </row>
    <row r="138" spans="3:10" x14ac:dyDescent="0.35">
      <c r="C138" s="11">
        <v>135</v>
      </c>
      <c r="D138" s="11" t="s">
        <v>6</v>
      </c>
      <c r="E138" s="11" t="str">
        <f>IFERROR(VLOOKUP(D138,Pricing!$C$3:$D$8,2,FALSE),"Service not found")</f>
        <v>G1</v>
      </c>
      <c r="F138" t="str">
        <f t="shared" ref="F138:F201" si="3">IFERROR(_xlfn.IFS(D138="GST Audit","CGST Act ,2017",D138="GSTR","CGST Act ,2017",D138="Stat Audit","Companies Act 2013",D138="Tax Audit","Income Tax Act ,1961",D138="ITR","Income Tax Act ,1961"),"others")</f>
        <v>CGST Act ,2017</v>
      </c>
      <c r="G138" s="15">
        <v>23000</v>
      </c>
      <c r="H138" s="13">
        <v>44409</v>
      </c>
      <c r="I138" s="11" t="s">
        <v>31</v>
      </c>
      <c r="J138" s="16"/>
    </row>
    <row r="139" spans="3:10" x14ac:dyDescent="0.35">
      <c r="C139" s="11">
        <v>136</v>
      </c>
      <c r="D139" s="11" t="s">
        <v>36</v>
      </c>
      <c r="E139" s="11" t="str">
        <f>IFERROR(VLOOKUP(D139,Pricing!$C$3:$D$8,2,FALSE),"Service not found")</f>
        <v>C1</v>
      </c>
      <c r="F139" t="str">
        <f t="shared" si="3"/>
        <v>Companies Act 2013</v>
      </c>
      <c r="G139" s="15">
        <v>14000</v>
      </c>
      <c r="H139" s="13">
        <v>44409</v>
      </c>
      <c r="I139" s="11" t="s">
        <v>26</v>
      </c>
      <c r="J139" s="16"/>
    </row>
    <row r="140" spans="3:10" x14ac:dyDescent="0.35">
      <c r="C140" s="11">
        <v>137</v>
      </c>
      <c r="D140" s="11" t="s">
        <v>35</v>
      </c>
      <c r="E140" s="11" t="str">
        <f>IFERROR(VLOOKUP(D140,Pricing!$C$3:$D$8,2,FALSE),"Service not found")</f>
        <v>I2</v>
      </c>
      <c r="F140" t="str">
        <f t="shared" si="3"/>
        <v>Income Tax Act ,1961</v>
      </c>
      <c r="G140" s="15">
        <v>8000</v>
      </c>
      <c r="H140" s="13">
        <v>44411</v>
      </c>
      <c r="I140" s="11" t="s">
        <v>26</v>
      </c>
      <c r="J140" s="16"/>
    </row>
    <row r="141" spans="3:10" x14ac:dyDescent="0.35">
      <c r="C141" s="11">
        <v>138</v>
      </c>
      <c r="D141" s="11" t="s">
        <v>36</v>
      </c>
      <c r="E141" s="11" t="str">
        <f>IFERROR(VLOOKUP(D141,Pricing!$C$3:$D$8,2,FALSE),"Service not found")</f>
        <v>C1</v>
      </c>
      <c r="F141" t="str">
        <f t="shared" si="3"/>
        <v>Companies Act 2013</v>
      </c>
      <c r="G141" s="15">
        <v>27000</v>
      </c>
      <c r="H141" s="13">
        <v>44420</v>
      </c>
      <c r="I141" s="11" t="s">
        <v>26</v>
      </c>
      <c r="J141" s="16"/>
    </row>
    <row r="142" spans="3:10" x14ac:dyDescent="0.35">
      <c r="C142" s="11">
        <v>139</v>
      </c>
      <c r="D142" s="11" t="s">
        <v>6</v>
      </c>
      <c r="E142" s="11" t="str">
        <f>IFERROR(VLOOKUP(D142,Pricing!$C$3:$D$8,2,FALSE),"Service not found")</f>
        <v>G1</v>
      </c>
      <c r="F142" t="str">
        <f t="shared" si="3"/>
        <v>CGST Act ,2017</v>
      </c>
      <c r="G142" s="15">
        <v>13000</v>
      </c>
      <c r="H142" s="13">
        <v>44421</v>
      </c>
      <c r="I142" s="11" t="s">
        <v>29</v>
      </c>
      <c r="J142" s="16"/>
    </row>
    <row r="143" spans="3:10" x14ac:dyDescent="0.35">
      <c r="C143" s="11">
        <v>140</v>
      </c>
      <c r="D143" s="11" t="s">
        <v>34</v>
      </c>
      <c r="E143" s="11" t="str">
        <f>IFERROR(VLOOKUP(D143,Pricing!$C$3:$D$8,2,FALSE),"Service not found")</f>
        <v>G2</v>
      </c>
      <c r="F143" t="str">
        <f t="shared" si="3"/>
        <v>CGST Act ,2017</v>
      </c>
      <c r="G143" s="15">
        <v>15000</v>
      </c>
      <c r="H143" s="13">
        <v>44427</v>
      </c>
      <c r="I143" s="11" t="s">
        <v>26</v>
      </c>
      <c r="J143" s="16"/>
    </row>
    <row r="144" spans="3:10" x14ac:dyDescent="0.35">
      <c r="C144" s="11">
        <v>141</v>
      </c>
      <c r="D144" s="11" t="s">
        <v>5</v>
      </c>
      <c r="E144" s="11" t="str">
        <f>IFERROR(VLOOKUP(D144,Pricing!$C$3:$D$8,2,FALSE),"Service not found")</f>
        <v>I1</v>
      </c>
      <c r="F144" t="str">
        <f t="shared" si="3"/>
        <v>Income Tax Act ,1961</v>
      </c>
      <c r="G144" s="15">
        <v>24000</v>
      </c>
      <c r="H144" s="13">
        <v>44431</v>
      </c>
      <c r="I144" s="11" t="s">
        <v>31</v>
      </c>
      <c r="J144" s="16"/>
    </row>
    <row r="145" spans="3:10" x14ac:dyDescent="0.35">
      <c r="C145" s="11">
        <v>142</v>
      </c>
      <c r="D145" s="11" t="s">
        <v>5</v>
      </c>
      <c r="E145" s="11" t="str">
        <f>IFERROR(VLOOKUP(D145,Pricing!$C$3:$D$8,2,FALSE),"Service not found")</f>
        <v>I1</v>
      </c>
      <c r="F145" t="str">
        <f t="shared" si="3"/>
        <v>Income Tax Act ,1961</v>
      </c>
      <c r="G145" s="15">
        <v>16000</v>
      </c>
      <c r="H145" s="13">
        <v>44432</v>
      </c>
      <c r="I145" s="11" t="s">
        <v>31</v>
      </c>
      <c r="J145" s="16"/>
    </row>
    <row r="146" spans="3:10" x14ac:dyDescent="0.35">
      <c r="C146" s="11">
        <v>143</v>
      </c>
      <c r="D146" s="11" t="s">
        <v>36</v>
      </c>
      <c r="E146" s="11" t="str">
        <f>IFERROR(VLOOKUP(D146,Pricing!$C$3:$D$8,2,FALSE),"Service not found")</f>
        <v>C1</v>
      </c>
      <c r="F146" t="str">
        <f t="shared" si="3"/>
        <v>Companies Act 2013</v>
      </c>
      <c r="G146" s="15">
        <v>12000</v>
      </c>
      <c r="H146" s="13">
        <v>44433</v>
      </c>
      <c r="I146" s="11" t="s">
        <v>29</v>
      </c>
      <c r="J146" s="16"/>
    </row>
    <row r="147" spans="3:10" x14ac:dyDescent="0.35">
      <c r="C147" s="11">
        <v>144</v>
      </c>
      <c r="D147" s="11" t="s">
        <v>5</v>
      </c>
      <c r="E147" s="11" t="str">
        <f>IFERROR(VLOOKUP(D147,Pricing!$C$3:$D$8,2,FALSE),"Service not found")</f>
        <v>I1</v>
      </c>
      <c r="F147" t="str">
        <f t="shared" si="3"/>
        <v>Income Tax Act ,1961</v>
      </c>
      <c r="G147" s="15">
        <v>26000</v>
      </c>
      <c r="H147" s="13">
        <v>44435</v>
      </c>
      <c r="I147" s="11" t="s">
        <v>28</v>
      </c>
      <c r="J147" s="16"/>
    </row>
    <row r="148" spans="3:10" x14ac:dyDescent="0.35">
      <c r="C148" s="11">
        <v>145</v>
      </c>
      <c r="D148" s="11" t="s">
        <v>34</v>
      </c>
      <c r="E148" s="11" t="str">
        <f>IFERROR(VLOOKUP(D148,Pricing!$C$3:$D$8,2,FALSE),"Service not found")</f>
        <v>G2</v>
      </c>
      <c r="F148" t="str">
        <f t="shared" si="3"/>
        <v>CGST Act ,2017</v>
      </c>
      <c r="G148" s="15">
        <v>17000</v>
      </c>
      <c r="H148" s="13">
        <v>44436</v>
      </c>
      <c r="I148" s="11" t="s">
        <v>26</v>
      </c>
      <c r="J148" s="16"/>
    </row>
    <row r="149" spans="3:10" x14ac:dyDescent="0.35">
      <c r="C149" s="11">
        <v>146</v>
      </c>
      <c r="D149" s="11" t="s">
        <v>5</v>
      </c>
      <c r="E149" s="11" t="str">
        <f>IFERROR(VLOOKUP(D149,Pricing!$C$3:$D$8,2,FALSE),"Service not found")</f>
        <v>I1</v>
      </c>
      <c r="F149" t="str">
        <f t="shared" si="3"/>
        <v>Income Tax Act ,1961</v>
      </c>
      <c r="G149" s="15">
        <v>22000</v>
      </c>
      <c r="H149" s="13">
        <v>44437</v>
      </c>
      <c r="I149" s="11" t="s">
        <v>27</v>
      </c>
      <c r="J149" s="16"/>
    </row>
    <row r="150" spans="3:10" x14ac:dyDescent="0.35">
      <c r="C150" s="11">
        <v>147</v>
      </c>
      <c r="D150" s="11" t="s">
        <v>37</v>
      </c>
      <c r="E150" s="11" t="str">
        <f>IFERROR(VLOOKUP(D150,Pricing!$C$3:$D$8,2,FALSE),"Service not found")</f>
        <v>Service not found</v>
      </c>
      <c r="F150" t="str">
        <f t="shared" si="3"/>
        <v>others</v>
      </c>
      <c r="G150" s="15">
        <v>22000</v>
      </c>
      <c r="H150" s="13">
        <v>44437</v>
      </c>
      <c r="I150" s="11" t="s">
        <v>29</v>
      </c>
      <c r="J150" s="16"/>
    </row>
    <row r="151" spans="3:10" x14ac:dyDescent="0.35">
      <c r="C151" s="11">
        <v>148</v>
      </c>
      <c r="D151" s="11" t="s">
        <v>6</v>
      </c>
      <c r="E151" s="11" t="str">
        <f>IFERROR(VLOOKUP(D151,Pricing!$C$3:$D$8,2,FALSE),"Service not found")</f>
        <v>G1</v>
      </c>
      <c r="F151" t="str">
        <f t="shared" si="3"/>
        <v>CGST Act ,2017</v>
      </c>
      <c r="G151" s="15">
        <v>21000</v>
      </c>
      <c r="H151" s="13">
        <v>44440</v>
      </c>
      <c r="I151" s="11" t="s">
        <v>30</v>
      </c>
      <c r="J151" s="16"/>
    </row>
    <row r="152" spans="3:10" x14ac:dyDescent="0.35">
      <c r="C152" s="11">
        <v>149</v>
      </c>
      <c r="D152" s="11" t="s">
        <v>6</v>
      </c>
      <c r="E152" s="11" t="str">
        <f>IFERROR(VLOOKUP(D152,Pricing!$C$3:$D$8,2,FALSE),"Service not found")</f>
        <v>G1</v>
      </c>
      <c r="F152" t="str">
        <f t="shared" si="3"/>
        <v>CGST Act ,2017</v>
      </c>
      <c r="G152" s="15">
        <v>17000</v>
      </c>
      <c r="H152" s="13">
        <v>44440</v>
      </c>
      <c r="I152" s="11" t="s">
        <v>29</v>
      </c>
      <c r="J152" s="16"/>
    </row>
    <row r="153" spans="3:10" x14ac:dyDescent="0.35">
      <c r="C153" s="11">
        <v>150</v>
      </c>
      <c r="D153" s="11" t="s">
        <v>6</v>
      </c>
      <c r="E153" s="11" t="str">
        <f>IFERROR(VLOOKUP(D153,Pricing!$C$3:$D$8,2,FALSE),"Service not found")</f>
        <v>G1</v>
      </c>
      <c r="F153" t="str">
        <f t="shared" si="3"/>
        <v>CGST Act ,2017</v>
      </c>
      <c r="G153" s="15">
        <v>8000</v>
      </c>
      <c r="H153" s="13">
        <v>44441</v>
      </c>
      <c r="I153" s="11" t="s">
        <v>26</v>
      </c>
      <c r="J153" s="16"/>
    </row>
    <row r="154" spans="3:10" x14ac:dyDescent="0.35">
      <c r="C154" s="11">
        <v>151</v>
      </c>
      <c r="D154" s="11" t="s">
        <v>6</v>
      </c>
      <c r="E154" s="11" t="str">
        <f>IFERROR(VLOOKUP(D154,Pricing!$C$3:$D$8,2,FALSE),"Service not found")</f>
        <v>G1</v>
      </c>
      <c r="F154" t="str">
        <f t="shared" si="3"/>
        <v>CGST Act ,2017</v>
      </c>
      <c r="G154" s="15">
        <v>17000</v>
      </c>
      <c r="H154" s="13">
        <v>44444</v>
      </c>
      <c r="I154" s="11" t="s">
        <v>25</v>
      </c>
      <c r="J154" s="16"/>
    </row>
    <row r="155" spans="3:10" x14ac:dyDescent="0.35">
      <c r="C155" s="11">
        <v>152</v>
      </c>
      <c r="D155" s="11" t="s">
        <v>6</v>
      </c>
      <c r="E155" s="11" t="str">
        <f>IFERROR(VLOOKUP(D155,Pricing!$C$3:$D$8,2,FALSE),"Service not found")</f>
        <v>G1</v>
      </c>
      <c r="F155" t="str">
        <f t="shared" si="3"/>
        <v>CGST Act ,2017</v>
      </c>
      <c r="G155" s="15">
        <v>27000</v>
      </c>
      <c r="H155" s="13">
        <v>44446</v>
      </c>
      <c r="I155" s="11" t="s">
        <v>27</v>
      </c>
      <c r="J155" s="16"/>
    </row>
    <row r="156" spans="3:10" x14ac:dyDescent="0.35">
      <c r="C156" s="11">
        <v>153</v>
      </c>
      <c r="D156" s="11" t="s">
        <v>6</v>
      </c>
      <c r="E156" s="11" t="str">
        <f>IFERROR(VLOOKUP(D156,Pricing!$C$3:$D$8,2,FALSE),"Service not found")</f>
        <v>G1</v>
      </c>
      <c r="F156" t="str">
        <f t="shared" si="3"/>
        <v>CGST Act ,2017</v>
      </c>
      <c r="G156" s="15">
        <v>26000</v>
      </c>
      <c r="H156" s="13">
        <v>44447</v>
      </c>
      <c r="I156" s="11" t="s">
        <v>26</v>
      </c>
      <c r="J156" s="16"/>
    </row>
    <row r="157" spans="3:10" x14ac:dyDescent="0.35">
      <c r="C157" s="11">
        <v>154</v>
      </c>
      <c r="D157" s="11" t="s">
        <v>36</v>
      </c>
      <c r="E157" s="11" t="str">
        <f>IFERROR(VLOOKUP(D157,Pricing!$C$3:$D$8,2,FALSE),"Service not found")</f>
        <v>C1</v>
      </c>
      <c r="F157" t="str">
        <f t="shared" si="3"/>
        <v>Companies Act 2013</v>
      </c>
      <c r="G157" s="15">
        <v>11000</v>
      </c>
      <c r="H157" s="13">
        <v>44448</v>
      </c>
      <c r="I157" s="11" t="s">
        <v>30</v>
      </c>
      <c r="J157" s="16"/>
    </row>
    <row r="158" spans="3:10" x14ac:dyDescent="0.35">
      <c r="C158" s="11">
        <v>155</v>
      </c>
      <c r="D158" s="11" t="s">
        <v>36</v>
      </c>
      <c r="E158" s="11" t="str">
        <f>IFERROR(VLOOKUP(D158,Pricing!$C$3:$D$8,2,FALSE),"Service not found")</f>
        <v>C1</v>
      </c>
      <c r="F158" t="str">
        <f t="shared" si="3"/>
        <v>Companies Act 2013</v>
      </c>
      <c r="G158" s="15">
        <v>17000</v>
      </c>
      <c r="H158" s="13">
        <v>44448</v>
      </c>
      <c r="I158" s="11" t="s">
        <v>28</v>
      </c>
      <c r="J158" s="16"/>
    </row>
    <row r="159" spans="3:10" x14ac:dyDescent="0.35">
      <c r="C159" s="11">
        <v>156</v>
      </c>
      <c r="D159" s="11" t="s">
        <v>5</v>
      </c>
      <c r="E159" s="11" t="str">
        <f>IFERROR(VLOOKUP(D159,Pricing!$C$3:$D$8,2,FALSE),"Service not found")</f>
        <v>I1</v>
      </c>
      <c r="F159" t="str">
        <f t="shared" si="3"/>
        <v>Income Tax Act ,1961</v>
      </c>
      <c r="G159" s="15">
        <v>26000</v>
      </c>
      <c r="H159" s="13">
        <v>44450</v>
      </c>
      <c r="I159" s="11" t="s">
        <v>26</v>
      </c>
      <c r="J159" s="16"/>
    </row>
    <row r="160" spans="3:10" x14ac:dyDescent="0.35">
      <c r="C160" s="11">
        <v>157</v>
      </c>
      <c r="D160" s="11" t="s">
        <v>6</v>
      </c>
      <c r="E160" s="11" t="str">
        <f>IFERROR(VLOOKUP(D160,Pricing!$C$3:$D$8,2,FALSE),"Service not found")</f>
        <v>G1</v>
      </c>
      <c r="F160" t="str">
        <f t="shared" si="3"/>
        <v>CGST Act ,2017</v>
      </c>
      <c r="G160" s="15">
        <v>26000</v>
      </c>
      <c r="H160" s="13">
        <v>44450</v>
      </c>
      <c r="I160" s="11" t="s">
        <v>31</v>
      </c>
      <c r="J160" s="16"/>
    </row>
    <row r="161" spans="3:10" x14ac:dyDescent="0.35">
      <c r="C161" s="11">
        <v>158</v>
      </c>
      <c r="D161" s="11" t="s">
        <v>6</v>
      </c>
      <c r="E161" s="11" t="str">
        <f>IFERROR(VLOOKUP(D161,Pricing!$C$3:$D$8,2,FALSE),"Service not found")</f>
        <v>G1</v>
      </c>
      <c r="F161" t="str">
        <f t="shared" si="3"/>
        <v>CGST Act ,2017</v>
      </c>
      <c r="G161" s="15">
        <v>27000</v>
      </c>
      <c r="H161" s="13">
        <v>44454</v>
      </c>
      <c r="I161" s="11" t="s">
        <v>26</v>
      </c>
      <c r="J161" s="16"/>
    </row>
    <row r="162" spans="3:10" x14ac:dyDescent="0.35">
      <c r="C162" s="11">
        <v>159</v>
      </c>
      <c r="D162" s="11" t="s">
        <v>35</v>
      </c>
      <c r="E162" s="11" t="str">
        <f>IFERROR(VLOOKUP(D162,Pricing!$C$3:$D$8,2,FALSE),"Service not found")</f>
        <v>I2</v>
      </c>
      <c r="F162" t="str">
        <f t="shared" si="3"/>
        <v>Income Tax Act ,1961</v>
      </c>
      <c r="G162" s="15">
        <v>23000</v>
      </c>
      <c r="H162" s="13">
        <v>44457</v>
      </c>
      <c r="I162" s="11" t="s">
        <v>26</v>
      </c>
      <c r="J162" s="16"/>
    </row>
    <row r="163" spans="3:10" x14ac:dyDescent="0.35">
      <c r="C163" s="11">
        <v>160</v>
      </c>
      <c r="D163" s="11" t="s">
        <v>36</v>
      </c>
      <c r="E163" s="11" t="str">
        <f>IFERROR(VLOOKUP(D163,Pricing!$C$3:$D$8,2,FALSE),"Service not found")</f>
        <v>C1</v>
      </c>
      <c r="F163" t="str">
        <f t="shared" si="3"/>
        <v>Companies Act 2013</v>
      </c>
      <c r="G163" s="15">
        <v>14000</v>
      </c>
      <c r="H163" s="13">
        <v>44458</v>
      </c>
      <c r="I163" s="11" t="s">
        <v>29</v>
      </c>
      <c r="J163" s="16"/>
    </row>
    <row r="164" spans="3:10" x14ac:dyDescent="0.35">
      <c r="C164" s="11">
        <v>161</v>
      </c>
      <c r="D164" s="11" t="s">
        <v>6</v>
      </c>
      <c r="E164" s="11" t="str">
        <f>IFERROR(VLOOKUP(D164,Pricing!$C$3:$D$8,2,FALSE),"Service not found")</f>
        <v>G1</v>
      </c>
      <c r="F164" t="str">
        <f t="shared" si="3"/>
        <v>CGST Act ,2017</v>
      </c>
      <c r="G164" s="15">
        <v>25000</v>
      </c>
      <c r="H164" s="13">
        <v>44459</v>
      </c>
      <c r="I164" s="11" t="s">
        <v>26</v>
      </c>
      <c r="J164" s="16"/>
    </row>
    <row r="165" spans="3:10" x14ac:dyDescent="0.35">
      <c r="C165" s="11">
        <v>162</v>
      </c>
      <c r="D165" s="11" t="s">
        <v>5</v>
      </c>
      <c r="E165" s="11" t="str">
        <f>IFERROR(VLOOKUP(D165,Pricing!$C$3:$D$8,2,FALSE),"Service not found")</f>
        <v>I1</v>
      </c>
      <c r="F165" t="str">
        <f t="shared" si="3"/>
        <v>Income Tax Act ,1961</v>
      </c>
      <c r="G165" s="15">
        <v>20000</v>
      </c>
      <c r="H165" s="13">
        <v>44464</v>
      </c>
      <c r="I165" s="11" t="s">
        <v>25</v>
      </c>
      <c r="J165" s="16"/>
    </row>
    <row r="166" spans="3:10" x14ac:dyDescent="0.35">
      <c r="C166" s="11">
        <v>163</v>
      </c>
      <c r="D166" s="11" t="s">
        <v>36</v>
      </c>
      <c r="E166" s="11" t="str">
        <f>IFERROR(VLOOKUP(D166,Pricing!$C$3:$D$8,2,FALSE),"Service not found")</f>
        <v>C1</v>
      </c>
      <c r="F166" t="str">
        <f t="shared" si="3"/>
        <v>Companies Act 2013</v>
      </c>
      <c r="G166" s="15">
        <v>24000</v>
      </c>
      <c r="H166" s="13">
        <v>44464</v>
      </c>
      <c r="I166" s="11" t="s">
        <v>27</v>
      </c>
      <c r="J166" s="16"/>
    </row>
    <row r="167" spans="3:10" x14ac:dyDescent="0.35">
      <c r="C167" s="11">
        <v>164</v>
      </c>
      <c r="D167" s="11" t="s">
        <v>34</v>
      </c>
      <c r="E167" s="11" t="str">
        <f>IFERROR(VLOOKUP(D167,Pricing!$C$3:$D$8,2,FALSE),"Service not found")</f>
        <v>G2</v>
      </c>
      <c r="F167" t="str">
        <f t="shared" si="3"/>
        <v>CGST Act ,2017</v>
      </c>
      <c r="G167" s="15">
        <v>15000</v>
      </c>
      <c r="H167" s="13">
        <v>44465</v>
      </c>
      <c r="I167" s="11" t="s">
        <v>29</v>
      </c>
      <c r="J167" s="16"/>
    </row>
    <row r="168" spans="3:10" x14ac:dyDescent="0.35">
      <c r="C168" s="11">
        <v>165</v>
      </c>
      <c r="D168" s="11" t="s">
        <v>35</v>
      </c>
      <c r="E168" s="11" t="str">
        <f>IFERROR(VLOOKUP(D168,Pricing!$C$3:$D$8,2,FALSE),"Service not found")</f>
        <v>I2</v>
      </c>
      <c r="F168" t="str">
        <f t="shared" si="3"/>
        <v>Income Tax Act ,1961</v>
      </c>
      <c r="G168" s="15">
        <v>24000</v>
      </c>
      <c r="H168" s="13">
        <v>44466</v>
      </c>
      <c r="I168" s="11" t="s">
        <v>25</v>
      </c>
      <c r="J168" s="16"/>
    </row>
    <row r="169" spans="3:10" x14ac:dyDescent="0.35">
      <c r="C169" s="11">
        <v>166</v>
      </c>
      <c r="D169" s="11" t="s">
        <v>6</v>
      </c>
      <c r="E169" s="11" t="str">
        <f>IFERROR(VLOOKUP(D169,Pricing!$C$3:$D$8,2,FALSE),"Service not found")</f>
        <v>G1</v>
      </c>
      <c r="F169" t="str">
        <f t="shared" si="3"/>
        <v>CGST Act ,2017</v>
      </c>
      <c r="G169" s="15">
        <v>19000</v>
      </c>
      <c r="H169" s="13">
        <v>44468</v>
      </c>
      <c r="I169" s="11" t="s">
        <v>29</v>
      </c>
      <c r="J169" s="16"/>
    </row>
    <row r="170" spans="3:10" x14ac:dyDescent="0.35">
      <c r="C170" s="11">
        <v>167</v>
      </c>
      <c r="D170" s="11" t="s">
        <v>34</v>
      </c>
      <c r="E170" s="11" t="str">
        <f>IFERROR(VLOOKUP(D170,Pricing!$C$3:$D$8,2,FALSE),"Service not found")</f>
        <v>G2</v>
      </c>
      <c r="F170" t="str">
        <f t="shared" si="3"/>
        <v>CGST Act ,2017</v>
      </c>
      <c r="G170" s="15">
        <v>8000</v>
      </c>
      <c r="H170" s="13">
        <v>44468</v>
      </c>
      <c r="I170" s="11" t="s">
        <v>29</v>
      </c>
      <c r="J170" s="16"/>
    </row>
    <row r="171" spans="3:10" x14ac:dyDescent="0.35">
      <c r="C171" s="11">
        <v>168</v>
      </c>
      <c r="D171" s="11" t="s">
        <v>6</v>
      </c>
      <c r="E171" s="11" t="str">
        <f>IFERROR(VLOOKUP(D171,Pricing!$C$3:$D$8,2,FALSE),"Service not found")</f>
        <v>G1</v>
      </c>
      <c r="F171" t="str">
        <f t="shared" si="3"/>
        <v>CGST Act ,2017</v>
      </c>
      <c r="G171" s="15">
        <v>21000</v>
      </c>
      <c r="H171" s="13">
        <v>44472</v>
      </c>
      <c r="I171" s="11" t="s">
        <v>25</v>
      </c>
      <c r="J171" s="16"/>
    </row>
    <row r="172" spans="3:10" x14ac:dyDescent="0.35">
      <c r="C172" s="11">
        <v>169</v>
      </c>
      <c r="D172" s="11" t="s">
        <v>34</v>
      </c>
      <c r="E172" s="11" t="str">
        <f>IFERROR(VLOOKUP(D172,Pricing!$C$3:$D$8,2,FALSE),"Service not found")</f>
        <v>G2</v>
      </c>
      <c r="F172" t="str">
        <f t="shared" si="3"/>
        <v>CGST Act ,2017</v>
      </c>
      <c r="G172" s="15">
        <v>26000</v>
      </c>
      <c r="H172" s="13">
        <v>44473</v>
      </c>
      <c r="I172" s="11" t="s">
        <v>29</v>
      </c>
      <c r="J172" s="16"/>
    </row>
    <row r="173" spans="3:10" x14ac:dyDescent="0.35">
      <c r="C173" s="11">
        <v>170</v>
      </c>
      <c r="D173" s="11" t="s">
        <v>6</v>
      </c>
      <c r="E173" s="11" t="str">
        <f>IFERROR(VLOOKUP(D173,Pricing!$C$3:$D$8,2,FALSE),"Service not found")</f>
        <v>G1</v>
      </c>
      <c r="F173" t="str">
        <f t="shared" si="3"/>
        <v>CGST Act ,2017</v>
      </c>
      <c r="G173" s="15">
        <v>22000</v>
      </c>
      <c r="H173" s="13">
        <v>44476</v>
      </c>
      <c r="I173" s="11" t="s">
        <v>30</v>
      </c>
      <c r="J173" s="16"/>
    </row>
    <row r="174" spans="3:10" x14ac:dyDescent="0.35">
      <c r="C174" s="11">
        <v>171</v>
      </c>
      <c r="D174" s="11" t="s">
        <v>34</v>
      </c>
      <c r="E174" s="11" t="str">
        <f>IFERROR(VLOOKUP(D174,Pricing!$C$3:$D$8,2,FALSE),"Service not found")</f>
        <v>G2</v>
      </c>
      <c r="F174" t="str">
        <f t="shared" si="3"/>
        <v>CGST Act ,2017</v>
      </c>
      <c r="G174" s="15">
        <v>12000</v>
      </c>
      <c r="H174" s="13">
        <v>44479</v>
      </c>
      <c r="I174" s="11" t="s">
        <v>26</v>
      </c>
      <c r="J174" s="16"/>
    </row>
    <row r="175" spans="3:10" x14ac:dyDescent="0.35">
      <c r="C175" s="11">
        <v>172</v>
      </c>
      <c r="D175" s="11" t="s">
        <v>5</v>
      </c>
      <c r="E175" s="11" t="str">
        <f>IFERROR(VLOOKUP(D175,Pricing!$C$3:$D$8,2,FALSE),"Service not found")</f>
        <v>I1</v>
      </c>
      <c r="F175" t="str">
        <f t="shared" si="3"/>
        <v>Income Tax Act ,1961</v>
      </c>
      <c r="G175" s="15">
        <v>17000</v>
      </c>
      <c r="H175" s="13">
        <v>44485</v>
      </c>
      <c r="I175" s="11" t="s">
        <v>31</v>
      </c>
      <c r="J175" s="16"/>
    </row>
    <row r="176" spans="3:10" x14ac:dyDescent="0.35">
      <c r="C176" s="11">
        <v>173</v>
      </c>
      <c r="D176" s="11" t="s">
        <v>5</v>
      </c>
      <c r="E176" s="11" t="str">
        <f>IFERROR(VLOOKUP(D176,Pricing!$C$3:$D$8,2,FALSE),"Service not found")</f>
        <v>I1</v>
      </c>
      <c r="F176" t="str">
        <f t="shared" si="3"/>
        <v>Income Tax Act ,1961</v>
      </c>
      <c r="G176" s="15">
        <v>16000</v>
      </c>
      <c r="H176" s="13">
        <v>44492</v>
      </c>
      <c r="I176" s="11" t="s">
        <v>27</v>
      </c>
      <c r="J176" s="16"/>
    </row>
    <row r="177" spans="3:10" x14ac:dyDescent="0.35">
      <c r="C177" s="11">
        <v>174</v>
      </c>
      <c r="D177" s="11" t="s">
        <v>6</v>
      </c>
      <c r="E177" s="11" t="str">
        <f>IFERROR(VLOOKUP(D177,Pricing!$C$3:$D$8,2,FALSE),"Service not found")</f>
        <v>G1</v>
      </c>
      <c r="F177" t="str">
        <f t="shared" si="3"/>
        <v>CGST Act ,2017</v>
      </c>
      <c r="G177" s="15">
        <v>21000</v>
      </c>
      <c r="H177" s="13">
        <v>44492</v>
      </c>
      <c r="I177" s="11" t="s">
        <v>30</v>
      </c>
      <c r="J177" s="16"/>
    </row>
    <row r="178" spans="3:10" x14ac:dyDescent="0.35">
      <c r="C178" s="11">
        <v>175</v>
      </c>
      <c r="D178" s="11" t="s">
        <v>6</v>
      </c>
      <c r="E178" s="11" t="str">
        <f>IFERROR(VLOOKUP(D178,Pricing!$C$3:$D$8,2,FALSE),"Service not found")</f>
        <v>G1</v>
      </c>
      <c r="F178" t="str">
        <f t="shared" si="3"/>
        <v>CGST Act ,2017</v>
      </c>
      <c r="G178" s="15">
        <v>17000</v>
      </c>
      <c r="H178" s="13">
        <v>44494</v>
      </c>
      <c r="I178" s="11" t="s">
        <v>25</v>
      </c>
      <c r="J178" s="16"/>
    </row>
    <row r="179" spans="3:10" x14ac:dyDescent="0.35">
      <c r="C179" s="11">
        <v>176</v>
      </c>
      <c r="D179" s="11" t="s">
        <v>6</v>
      </c>
      <c r="E179" s="11" t="str">
        <f>IFERROR(VLOOKUP(D179,Pricing!$C$3:$D$8,2,FALSE),"Service not found")</f>
        <v>G1</v>
      </c>
      <c r="F179" t="str">
        <f t="shared" si="3"/>
        <v>CGST Act ,2017</v>
      </c>
      <c r="G179" s="15">
        <v>22000</v>
      </c>
      <c r="H179" s="13">
        <v>44495</v>
      </c>
      <c r="I179" s="11" t="s">
        <v>29</v>
      </c>
      <c r="J179" s="16"/>
    </row>
    <row r="180" spans="3:10" x14ac:dyDescent="0.35">
      <c r="C180" s="11">
        <v>177</v>
      </c>
      <c r="D180" s="11" t="s">
        <v>6</v>
      </c>
      <c r="E180" s="11" t="str">
        <f>IFERROR(VLOOKUP(D180,Pricing!$C$3:$D$8,2,FALSE),"Service not found")</f>
        <v>G1</v>
      </c>
      <c r="F180" t="str">
        <f t="shared" si="3"/>
        <v>CGST Act ,2017</v>
      </c>
      <c r="G180" s="15">
        <v>17000</v>
      </c>
      <c r="H180" s="13">
        <v>44495</v>
      </c>
      <c r="I180" s="11" t="s">
        <v>25</v>
      </c>
      <c r="J180" s="16"/>
    </row>
    <row r="181" spans="3:10" x14ac:dyDescent="0.35">
      <c r="C181" s="11">
        <v>178</v>
      </c>
      <c r="D181" s="11" t="s">
        <v>37</v>
      </c>
      <c r="E181" s="11" t="str">
        <f>IFERROR(VLOOKUP(D181,Pricing!$C$3:$D$8,2,FALSE),"Service not found")</f>
        <v>Service not found</v>
      </c>
      <c r="F181" t="str">
        <f t="shared" si="3"/>
        <v>others</v>
      </c>
      <c r="G181" s="15">
        <v>18000</v>
      </c>
      <c r="H181" s="13">
        <v>44495</v>
      </c>
      <c r="I181" s="11" t="s">
        <v>25</v>
      </c>
      <c r="J181" s="16"/>
    </row>
    <row r="182" spans="3:10" x14ac:dyDescent="0.35">
      <c r="C182" s="11">
        <v>179</v>
      </c>
      <c r="D182" s="11" t="s">
        <v>35</v>
      </c>
      <c r="E182" s="11" t="str">
        <f>IFERROR(VLOOKUP(D182,Pricing!$C$3:$D$8,2,FALSE),"Service not found")</f>
        <v>I2</v>
      </c>
      <c r="F182" t="str">
        <f t="shared" si="3"/>
        <v>Income Tax Act ,1961</v>
      </c>
      <c r="G182" s="15">
        <v>12000</v>
      </c>
      <c r="H182" s="13">
        <v>44502</v>
      </c>
      <c r="I182" s="11" t="s">
        <v>26</v>
      </c>
      <c r="J182" s="16"/>
    </row>
    <row r="183" spans="3:10" x14ac:dyDescent="0.35">
      <c r="C183" s="11">
        <v>180</v>
      </c>
      <c r="D183" s="11" t="s">
        <v>6</v>
      </c>
      <c r="E183" s="11" t="str">
        <f>IFERROR(VLOOKUP(D183,Pricing!$C$3:$D$8,2,FALSE),"Service not found")</f>
        <v>G1</v>
      </c>
      <c r="F183" t="str">
        <f t="shared" si="3"/>
        <v>CGST Act ,2017</v>
      </c>
      <c r="G183" s="15">
        <v>13000</v>
      </c>
      <c r="H183" s="13">
        <v>44503</v>
      </c>
      <c r="I183" s="11" t="s">
        <v>27</v>
      </c>
      <c r="J183" s="16"/>
    </row>
    <row r="184" spans="3:10" x14ac:dyDescent="0.35">
      <c r="C184" s="11">
        <v>181</v>
      </c>
      <c r="D184" s="11" t="s">
        <v>34</v>
      </c>
      <c r="E184" s="11" t="str">
        <f>IFERROR(VLOOKUP(D184,Pricing!$C$3:$D$8,2,FALSE),"Service not found")</f>
        <v>G2</v>
      </c>
      <c r="F184" t="str">
        <f t="shared" si="3"/>
        <v>CGST Act ,2017</v>
      </c>
      <c r="G184" s="15">
        <v>20000</v>
      </c>
      <c r="H184" s="13">
        <v>44503</v>
      </c>
      <c r="I184" s="11" t="s">
        <v>26</v>
      </c>
      <c r="J184" s="16"/>
    </row>
    <row r="185" spans="3:10" x14ac:dyDescent="0.35">
      <c r="C185" s="11">
        <v>182</v>
      </c>
      <c r="D185" s="11" t="s">
        <v>5</v>
      </c>
      <c r="E185" s="11" t="str">
        <f>IFERROR(VLOOKUP(D185,Pricing!$C$3:$D$8,2,FALSE),"Service not found")</f>
        <v>I1</v>
      </c>
      <c r="F185" t="str">
        <f t="shared" si="3"/>
        <v>Income Tax Act ,1961</v>
      </c>
      <c r="G185" s="15">
        <v>11000</v>
      </c>
      <c r="H185" s="13">
        <v>44509</v>
      </c>
      <c r="I185" s="11" t="s">
        <v>27</v>
      </c>
      <c r="J185" s="16"/>
    </row>
    <row r="186" spans="3:10" x14ac:dyDescent="0.35">
      <c r="C186" s="11">
        <v>183</v>
      </c>
      <c r="D186" s="11" t="s">
        <v>5</v>
      </c>
      <c r="E186" s="11" t="str">
        <f>IFERROR(VLOOKUP(D186,Pricing!$C$3:$D$8,2,FALSE),"Service not found")</f>
        <v>I1</v>
      </c>
      <c r="F186" t="str">
        <f t="shared" si="3"/>
        <v>Income Tax Act ,1961</v>
      </c>
      <c r="G186" s="15">
        <v>21000</v>
      </c>
      <c r="H186" s="13">
        <v>44512</v>
      </c>
      <c r="I186" s="11" t="s">
        <v>31</v>
      </c>
      <c r="J186" s="16"/>
    </row>
    <row r="187" spans="3:10" x14ac:dyDescent="0.35">
      <c r="C187" s="11">
        <v>184</v>
      </c>
      <c r="D187" s="11" t="s">
        <v>6</v>
      </c>
      <c r="E187" s="11" t="str">
        <f>IFERROR(VLOOKUP(D187,Pricing!$C$3:$D$8,2,FALSE),"Service not found")</f>
        <v>G1</v>
      </c>
      <c r="F187" t="str">
        <f t="shared" si="3"/>
        <v>CGST Act ,2017</v>
      </c>
      <c r="G187" s="15">
        <v>27000</v>
      </c>
      <c r="H187" s="13">
        <v>44515</v>
      </c>
      <c r="I187" s="11" t="s">
        <v>26</v>
      </c>
      <c r="J187" s="16"/>
    </row>
    <row r="188" spans="3:10" x14ac:dyDescent="0.35">
      <c r="C188" s="11">
        <v>185</v>
      </c>
      <c r="D188" s="11" t="s">
        <v>34</v>
      </c>
      <c r="E188" s="11" t="str">
        <f>IFERROR(VLOOKUP(D188,Pricing!$C$3:$D$8,2,FALSE),"Service not found")</f>
        <v>G2</v>
      </c>
      <c r="F188" t="str">
        <f t="shared" si="3"/>
        <v>CGST Act ,2017</v>
      </c>
      <c r="G188" s="15">
        <v>14000</v>
      </c>
      <c r="H188" s="13">
        <v>44525</v>
      </c>
      <c r="I188" s="11" t="s">
        <v>27</v>
      </c>
      <c r="J188" s="16"/>
    </row>
    <row r="189" spans="3:10" x14ac:dyDescent="0.35">
      <c r="C189" s="11">
        <v>186</v>
      </c>
      <c r="D189" s="11" t="s">
        <v>36</v>
      </c>
      <c r="E189" s="11" t="str">
        <f>IFERROR(VLOOKUP(D189,Pricing!$C$3:$D$8,2,FALSE),"Service not found")</f>
        <v>C1</v>
      </c>
      <c r="F189" t="str">
        <f t="shared" si="3"/>
        <v>Companies Act 2013</v>
      </c>
      <c r="G189" s="15">
        <v>7000</v>
      </c>
      <c r="H189" s="13">
        <v>44525</v>
      </c>
      <c r="I189" s="11" t="s">
        <v>29</v>
      </c>
      <c r="J189" s="16"/>
    </row>
    <row r="190" spans="3:10" x14ac:dyDescent="0.35">
      <c r="C190" s="11">
        <v>187</v>
      </c>
      <c r="D190" s="11" t="s">
        <v>35</v>
      </c>
      <c r="E190" s="11" t="str">
        <f>IFERROR(VLOOKUP(D190,Pricing!$C$3:$D$8,2,FALSE),"Service not found")</f>
        <v>I2</v>
      </c>
      <c r="F190" t="str">
        <f t="shared" si="3"/>
        <v>Income Tax Act ,1961</v>
      </c>
      <c r="G190" s="15">
        <v>28000</v>
      </c>
      <c r="H190" s="13">
        <v>44526</v>
      </c>
      <c r="I190" s="11" t="s">
        <v>27</v>
      </c>
      <c r="J190" s="16"/>
    </row>
    <row r="191" spans="3:10" x14ac:dyDescent="0.35">
      <c r="C191" s="11">
        <v>188</v>
      </c>
      <c r="D191" s="11" t="s">
        <v>35</v>
      </c>
      <c r="E191" s="11" t="str">
        <f>IFERROR(VLOOKUP(D191,Pricing!$C$3:$D$8,2,FALSE),"Service not found")</f>
        <v>I2</v>
      </c>
      <c r="F191" t="str">
        <f t="shared" si="3"/>
        <v>Income Tax Act ,1961</v>
      </c>
      <c r="G191" s="15">
        <v>25000</v>
      </c>
      <c r="H191" s="13">
        <v>44528</v>
      </c>
      <c r="I191" s="11" t="s">
        <v>28</v>
      </c>
      <c r="J191" s="16"/>
    </row>
    <row r="192" spans="3:10" x14ac:dyDescent="0.35">
      <c r="C192" s="11">
        <v>189</v>
      </c>
      <c r="D192" s="11" t="s">
        <v>6</v>
      </c>
      <c r="E192" s="11" t="str">
        <f>IFERROR(VLOOKUP(D192,Pricing!$C$3:$D$8,2,FALSE),"Service not found")</f>
        <v>G1</v>
      </c>
      <c r="F192" t="str">
        <f t="shared" si="3"/>
        <v>CGST Act ,2017</v>
      </c>
      <c r="G192" s="15">
        <v>22000</v>
      </c>
      <c r="H192" s="13">
        <v>44528</v>
      </c>
      <c r="I192" s="11" t="s">
        <v>25</v>
      </c>
      <c r="J192" s="16"/>
    </row>
    <row r="193" spans="3:10" x14ac:dyDescent="0.35">
      <c r="C193" s="11">
        <v>190</v>
      </c>
      <c r="D193" s="11" t="s">
        <v>5</v>
      </c>
      <c r="E193" s="11" t="str">
        <f>IFERROR(VLOOKUP(D193,Pricing!$C$3:$D$8,2,FALSE),"Service not found")</f>
        <v>I1</v>
      </c>
      <c r="F193" t="str">
        <f t="shared" si="3"/>
        <v>Income Tax Act ,1961</v>
      </c>
      <c r="G193" s="15">
        <v>15000</v>
      </c>
      <c r="H193" s="13">
        <v>44529</v>
      </c>
      <c r="I193" s="11" t="s">
        <v>31</v>
      </c>
      <c r="J193" s="16"/>
    </row>
    <row r="194" spans="3:10" x14ac:dyDescent="0.35">
      <c r="C194" s="11">
        <v>191</v>
      </c>
      <c r="D194" s="11" t="s">
        <v>6</v>
      </c>
      <c r="E194" s="11" t="str">
        <f>IFERROR(VLOOKUP(D194,Pricing!$C$3:$D$8,2,FALSE),"Service not found")</f>
        <v>G1</v>
      </c>
      <c r="F194" t="str">
        <f t="shared" si="3"/>
        <v>CGST Act ,2017</v>
      </c>
      <c r="G194" s="15">
        <v>25000</v>
      </c>
      <c r="H194" s="13">
        <v>44530</v>
      </c>
      <c r="I194" s="11" t="s">
        <v>26</v>
      </c>
      <c r="J194" s="16"/>
    </row>
    <row r="195" spans="3:10" x14ac:dyDescent="0.35">
      <c r="C195" s="11">
        <v>192</v>
      </c>
      <c r="D195" s="11" t="s">
        <v>34</v>
      </c>
      <c r="E195" s="11" t="str">
        <f>IFERROR(VLOOKUP(D195,Pricing!$C$3:$D$8,2,FALSE),"Service not found")</f>
        <v>G2</v>
      </c>
      <c r="F195" t="str">
        <f t="shared" si="3"/>
        <v>CGST Act ,2017</v>
      </c>
      <c r="G195" s="15">
        <v>23000</v>
      </c>
      <c r="H195" s="13">
        <v>44532</v>
      </c>
      <c r="I195" s="11" t="s">
        <v>26</v>
      </c>
      <c r="J195" s="16"/>
    </row>
    <row r="196" spans="3:10" x14ac:dyDescent="0.35">
      <c r="C196" s="11">
        <v>193</v>
      </c>
      <c r="D196" s="11" t="s">
        <v>34</v>
      </c>
      <c r="E196" s="11" t="str">
        <f>IFERROR(VLOOKUP(D196,Pricing!$C$3:$D$8,2,FALSE),"Service not found")</f>
        <v>G2</v>
      </c>
      <c r="F196" t="str">
        <f t="shared" si="3"/>
        <v>CGST Act ,2017</v>
      </c>
      <c r="G196" s="15">
        <v>27000</v>
      </c>
      <c r="H196" s="13">
        <v>44534</v>
      </c>
      <c r="I196" s="11" t="s">
        <v>31</v>
      </c>
      <c r="J196" s="16"/>
    </row>
    <row r="197" spans="3:10" x14ac:dyDescent="0.35">
      <c r="C197" s="11">
        <v>194</v>
      </c>
      <c r="D197" s="11" t="s">
        <v>5</v>
      </c>
      <c r="E197" s="11" t="str">
        <f>IFERROR(VLOOKUP(D197,Pricing!$C$3:$D$8,2,FALSE),"Service not found")</f>
        <v>I1</v>
      </c>
      <c r="F197" t="str">
        <f t="shared" si="3"/>
        <v>Income Tax Act ,1961</v>
      </c>
      <c r="G197" s="15">
        <v>26000</v>
      </c>
      <c r="H197" s="13">
        <v>44535</v>
      </c>
      <c r="I197" s="11" t="s">
        <v>26</v>
      </c>
      <c r="J197" s="16"/>
    </row>
    <row r="198" spans="3:10" x14ac:dyDescent="0.35">
      <c r="C198" s="11">
        <v>195</v>
      </c>
      <c r="D198" s="11" t="s">
        <v>37</v>
      </c>
      <c r="E198" s="11" t="str">
        <f>IFERROR(VLOOKUP(D198,Pricing!$C$3:$D$8,2,FALSE),"Service not found")</f>
        <v>Service not found</v>
      </c>
      <c r="F198" t="str">
        <f t="shared" si="3"/>
        <v>others</v>
      </c>
      <c r="G198" s="15">
        <v>17000</v>
      </c>
      <c r="H198" s="13">
        <v>44536</v>
      </c>
      <c r="I198" s="11" t="s">
        <v>29</v>
      </c>
      <c r="J198" s="16"/>
    </row>
    <row r="199" spans="3:10" x14ac:dyDescent="0.35">
      <c r="C199" s="11">
        <v>196</v>
      </c>
      <c r="D199" s="11" t="s">
        <v>6</v>
      </c>
      <c r="E199" s="11" t="str">
        <f>IFERROR(VLOOKUP(D199,Pricing!$C$3:$D$8,2,FALSE),"Service not found")</f>
        <v>G1</v>
      </c>
      <c r="F199" t="str">
        <f t="shared" si="3"/>
        <v>CGST Act ,2017</v>
      </c>
      <c r="G199" s="15">
        <v>16000</v>
      </c>
      <c r="H199" s="13">
        <v>44542</v>
      </c>
      <c r="I199" s="11" t="s">
        <v>28</v>
      </c>
      <c r="J199" s="16"/>
    </row>
    <row r="200" spans="3:10" x14ac:dyDescent="0.35">
      <c r="C200" s="11">
        <v>197</v>
      </c>
      <c r="D200" s="11" t="s">
        <v>6</v>
      </c>
      <c r="E200" s="11" t="str">
        <f>IFERROR(VLOOKUP(D200,Pricing!$C$3:$D$8,2,FALSE),"Service not found")</f>
        <v>G1</v>
      </c>
      <c r="F200" t="str">
        <f t="shared" si="3"/>
        <v>CGST Act ,2017</v>
      </c>
      <c r="G200" s="15">
        <v>28000</v>
      </c>
      <c r="H200" s="13">
        <v>44542</v>
      </c>
      <c r="I200" s="11" t="s">
        <v>25</v>
      </c>
      <c r="J200" s="16"/>
    </row>
    <row r="201" spans="3:10" x14ac:dyDescent="0.35">
      <c r="C201" s="11">
        <v>198</v>
      </c>
      <c r="D201" s="11" t="s">
        <v>6</v>
      </c>
      <c r="E201" s="11" t="str">
        <f>IFERROR(VLOOKUP(D201,Pricing!$C$3:$D$8,2,FALSE),"Service not found")</f>
        <v>G1</v>
      </c>
      <c r="F201" t="str">
        <f t="shared" si="3"/>
        <v>CGST Act ,2017</v>
      </c>
      <c r="G201" s="15">
        <v>14000</v>
      </c>
      <c r="H201" s="13">
        <v>44542</v>
      </c>
      <c r="I201" s="11" t="s">
        <v>26</v>
      </c>
      <c r="J201" s="16"/>
    </row>
    <row r="202" spans="3:10" x14ac:dyDescent="0.35">
      <c r="C202" s="11">
        <v>199</v>
      </c>
      <c r="D202" s="11" t="s">
        <v>6</v>
      </c>
      <c r="E202" s="11" t="str">
        <f>IFERROR(VLOOKUP(D202,Pricing!$C$3:$D$8,2,FALSE),"Service not found")</f>
        <v>G1</v>
      </c>
      <c r="F202" t="str">
        <f t="shared" ref="F202:F203" si="4">IFERROR(_xlfn.IFS(D202="GST Audit","CGST Act ,2017",D202="GSTR","CGST Act ,2017",D202="Stat Audit","Companies Act 2013",D202="Tax Audit","Income Tax Act ,1961",D202="ITR","Income Tax Act ,1961"),"others")</f>
        <v>CGST Act ,2017</v>
      </c>
      <c r="G202" s="15">
        <v>27000</v>
      </c>
      <c r="H202" s="13">
        <v>44545</v>
      </c>
      <c r="I202" s="11" t="s">
        <v>29</v>
      </c>
      <c r="J202" s="16"/>
    </row>
    <row r="203" spans="3:10" x14ac:dyDescent="0.35">
      <c r="C203" s="11">
        <v>200</v>
      </c>
      <c r="D203" s="11" t="s">
        <v>6</v>
      </c>
      <c r="E203" s="11" t="str">
        <f>IFERROR(VLOOKUP(D203,Pricing!$C$3:$D$8,2,FALSE),"Service not found")</f>
        <v>G1</v>
      </c>
      <c r="F203" t="str">
        <f t="shared" si="4"/>
        <v>CGST Act ,2017</v>
      </c>
      <c r="G203" s="15">
        <v>16000</v>
      </c>
      <c r="H203" s="13">
        <v>44546</v>
      </c>
      <c r="I203" s="11" t="s">
        <v>26</v>
      </c>
      <c r="J203" s="16"/>
    </row>
  </sheetData>
  <conditionalFormatting sqref="C4:I203">
    <cfRule type="expression" dxfId="19" priority="3">
      <formula>$F4="Companies Act 2013"</formula>
    </cfRule>
    <cfRule type="expression" dxfId="18" priority="4">
      <formula>$F4="others"</formula>
    </cfRule>
    <cfRule type="expression" dxfId="17" priority="5">
      <formula>$F4="Income Tax Act ,1961"</formula>
    </cfRule>
    <cfRule type="expression" dxfId="16" priority="6">
      <formula>$F4="CGST Act ,2017"</formula>
    </cfRule>
  </conditionalFormatting>
  <conditionalFormatting sqref="G4:G203">
    <cfRule type="iconSet" priority="1">
      <iconSet iconSet="3Symbols2">
        <cfvo type="percent" val="0"/>
        <cfvo type="percent" val="33"/>
        <cfvo type="percent" val="67"/>
      </iconSet>
    </cfRule>
    <cfRule type="iconSet" priority="2">
      <iconSet iconSet="3Arrows">
        <cfvo type="percent" val="0"/>
        <cfvo type="percent" val="33"/>
        <cfvo type="percent" val="67"/>
      </iconSet>
    </cfRule>
  </conditionalFormatting>
  <pageMargins left="0.70866141732283472" right="0.70866141732283472" top="0.74803149606299213" bottom="0.74803149606299213" header="0.31496062992125984" footer="0.31496062992125984"/>
  <pageSetup orientation="landscape" r:id="rId2"/>
  <headerFooter>
    <oddHeader>&amp;L&amp;D</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D0E6A-8E66-B14D-A356-C7B616BCF456}">
  <dimension ref="B2:H13"/>
  <sheetViews>
    <sheetView showGridLines="0" topLeftCell="B1" workbookViewId="0">
      <selection activeCell="D3" sqref="D3"/>
    </sheetView>
  </sheetViews>
  <sheetFormatPr defaultColWidth="10.6640625" defaultRowHeight="15.5" x14ac:dyDescent="0.35"/>
  <cols>
    <col min="3" max="3" width="13.08203125" bestFit="1" customWidth="1"/>
    <col min="4" max="4" width="21.83203125" bestFit="1" customWidth="1"/>
    <col min="6" max="6" width="18.58203125" bestFit="1" customWidth="1"/>
    <col min="7" max="7" width="15.08203125" bestFit="1" customWidth="1"/>
    <col min="8" max="8" width="10.58203125" bestFit="1" customWidth="1"/>
  </cols>
  <sheetData>
    <row r="2" spans="2:8" x14ac:dyDescent="0.35">
      <c r="B2" t="s">
        <v>66</v>
      </c>
      <c r="C2" s="34" t="s">
        <v>61</v>
      </c>
      <c r="D2" t="s">
        <v>65</v>
      </c>
      <c r="F2" s="34" t="s">
        <v>64</v>
      </c>
      <c r="G2" s="34" t="s">
        <v>69</v>
      </c>
    </row>
    <row r="3" spans="2:8" x14ac:dyDescent="0.35">
      <c r="C3" s="35" t="s">
        <v>37</v>
      </c>
      <c r="D3" s="36">
        <v>19181.81818181818</v>
      </c>
      <c r="F3" s="34" t="s">
        <v>61</v>
      </c>
      <c r="G3" t="s">
        <v>25</v>
      </c>
      <c r="H3" t="s">
        <v>62</v>
      </c>
    </row>
    <row r="4" spans="2:8" x14ac:dyDescent="0.35">
      <c r="C4" s="35" t="s">
        <v>62</v>
      </c>
      <c r="D4" s="36">
        <v>19181.81818181818</v>
      </c>
      <c r="F4" s="35" t="s">
        <v>37</v>
      </c>
      <c r="G4" s="36">
        <v>52000</v>
      </c>
      <c r="H4" s="36">
        <v>52000</v>
      </c>
    </row>
    <row r="5" spans="2:8" x14ac:dyDescent="0.35">
      <c r="F5" s="35" t="s">
        <v>34</v>
      </c>
      <c r="G5" s="36">
        <v>21000</v>
      </c>
      <c r="H5" s="36">
        <v>21000</v>
      </c>
    </row>
    <row r="6" spans="2:8" x14ac:dyDescent="0.35">
      <c r="F6" s="35" t="s">
        <v>6</v>
      </c>
      <c r="G6" s="36">
        <v>204000</v>
      </c>
      <c r="H6" s="36">
        <v>204000</v>
      </c>
    </row>
    <row r="7" spans="2:8" x14ac:dyDescent="0.35">
      <c r="B7" t="s">
        <v>67</v>
      </c>
      <c r="C7" s="34" t="s">
        <v>61</v>
      </c>
      <c r="D7" t="s">
        <v>65</v>
      </c>
      <c r="F7" s="35" t="s">
        <v>5</v>
      </c>
      <c r="G7" s="36">
        <v>71000</v>
      </c>
      <c r="H7" s="36">
        <v>71000</v>
      </c>
    </row>
    <row r="8" spans="2:8" x14ac:dyDescent="0.35">
      <c r="C8" s="35" t="s">
        <v>27</v>
      </c>
      <c r="D8" s="36">
        <v>18843.75</v>
      </c>
      <c r="F8" s="35" t="s">
        <v>36</v>
      </c>
      <c r="G8" s="36">
        <v>39000</v>
      </c>
      <c r="H8" s="36">
        <v>39000</v>
      </c>
    </row>
    <row r="9" spans="2:8" x14ac:dyDescent="0.35">
      <c r="C9" s="35" t="s">
        <v>62</v>
      </c>
      <c r="D9" s="36">
        <v>18843.75</v>
      </c>
      <c r="F9" s="35" t="s">
        <v>35</v>
      </c>
      <c r="G9" s="36">
        <v>66000</v>
      </c>
      <c r="H9" s="36">
        <v>66000</v>
      </c>
    </row>
    <row r="10" spans="2:8" x14ac:dyDescent="0.35">
      <c r="F10" s="35" t="s">
        <v>62</v>
      </c>
      <c r="G10" s="36">
        <v>453000</v>
      </c>
      <c r="H10" s="36">
        <v>453000</v>
      </c>
    </row>
    <row r="11" spans="2:8" x14ac:dyDescent="0.35">
      <c r="B11" t="s">
        <v>68</v>
      </c>
      <c r="C11" s="34" t="s">
        <v>61</v>
      </c>
      <c r="D11" t="s">
        <v>65</v>
      </c>
    </row>
    <row r="12" spans="2:8" x14ac:dyDescent="0.35">
      <c r="C12" s="35" t="s">
        <v>63</v>
      </c>
      <c r="D12" s="36">
        <v>18787.234042553191</v>
      </c>
    </row>
    <row r="13" spans="2:8" x14ac:dyDescent="0.35">
      <c r="C13" s="35" t="s">
        <v>62</v>
      </c>
      <c r="D13" s="36">
        <v>18787.234042553191</v>
      </c>
    </row>
  </sheetData>
  <pageMargins left="0.7" right="0.7" top="0.75" bottom="0.75" header="0.3" footer="0.3"/>
  <drawing r:id="rId5"/>
  <extLst>
    <ext xmlns:x14="http://schemas.microsoft.com/office/spreadsheetml/2009/9/main" uri="{A8765BA9-456A-4dab-B4F3-ACF838C121DE}">
      <x14:slicerList>
        <x14:slicer r:id="rId6"/>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C6C7C-7261-BE4E-9D0C-F60EEA111DB4}">
  <dimension ref="C1:I33"/>
  <sheetViews>
    <sheetView showGridLines="0" topLeftCell="B8" zoomScale="115" zoomScaleNormal="115" workbookViewId="0">
      <selection activeCell="D16" sqref="D16:D21"/>
    </sheetView>
  </sheetViews>
  <sheetFormatPr defaultColWidth="10.6640625" defaultRowHeight="15.5" x14ac:dyDescent="0.35"/>
  <cols>
    <col min="3" max="3" width="14.6640625" bestFit="1" customWidth="1"/>
    <col min="4" max="4" width="18.58203125" bestFit="1" customWidth="1"/>
    <col min="6" max="6" width="11.33203125" bestFit="1" customWidth="1"/>
    <col min="7" max="7" width="9.83203125" bestFit="1" customWidth="1"/>
    <col min="8" max="8" width="9.6640625" bestFit="1" customWidth="1"/>
    <col min="9" max="9" width="119.6640625" bestFit="1" customWidth="1"/>
  </cols>
  <sheetData>
    <row r="1" spans="3:9" x14ac:dyDescent="0.35">
      <c r="C1" s="10" t="s">
        <v>49</v>
      </c>
    </row>
    <row r="4" spans="3:9" x14ac:dyDescent="0.35">
      <c r="C4" s="40" t="s">
        <v>33</v>
      </c>
      <c r="D4" s="40" t="s">
        <v>43</v>
      </c>
      <c r="E4" s="40" t="s">
        <v>48</v>
      </c>
      <c r="F4" s="19" t="s">
        <v>44</v>
      </c>
      <c r="G4" s="19" t="s">
        <v>45</v>
      </c>
      <c r="H4" s="19" t="s">
        <v>46</v>
      </c>
      <c r="I4" s="41" t="s">
        <v>50</v>
      </c>
    </row>
    <row r="5" spans="3:9" x14ac:dyDescent="0.35">
      <c r="C5" s="40"/>
      <c r="D5" s="40"/>
      <c r="E5" s="40"/>
      <c r="F5" s="20">
        <v>0.09</v>
      </c>
      <c r="G5" s="20">
        <v>0.09</v>
      </c>
      <c r="H5" s="20">
        <v>0.05</v>
      </c>
      <c r="I5" s="41"/>
    </row>
    <row r="6" spans="3:9" x14ac:dyDescent="0.35">
      <c r="C6" s="48" t="s">
        <v>37</v>
      </c>
      <c r="D6" s="11">
        <f>VLOOKUP(C26,C25:D31,2,FALSE)</f>
        <v>211000</v>
      </c>
      <c r="E6" s="42" t="s">
        <v>47</v>
      </c>
      <c r="F6" s="11">
        <f>D6*$F$5</f>
        <v>18990</v>
      </c>
      <c r="G6" s="11">
        <f>D6*$G$5</f>
        <v>18990</v>
      </c>
      <c r="H6" s="11">
        <f>D6*$H$5</f>
        <v>10550</v>
      </c>
      <c r="I6" s="11" t="str">
        <f>_xlfn.CONCAT("Amount payable to Central government ", F6," Rs to the state government is ", G6," Rs to the local government is  ", H6," Rs for ",C6 )</f>
        <v>Amount payable to Central government 18990 Rs to the state government is 18990 Rs to the local government is  10550 Rs for Accounting work</v>
      </c>
    </row>
    <row r="7" spans="3:9" x14ac:dyDescent="0.35">
      <c r="C7" s="48" t="s">
        <v>34</v>
      </c>
      <c r="D7" s="11">
        <f>VLOOKUP(C27,C26:D32,2,FALSE)</f>
        <v>454000</v>
      </c>
      <c r="E7" s="43"/>
      <c r="F7" s="11">
        <f t="shared" ref="F7:F11" si="0">D7*$F$5</f>
        <v>40860</v>
      </c>
      <c r="G7" s="11">
        <f t="shared" ref="G7:G11" si="1">D7*$G$5</f>
        <v>40860</v>
      </c>
      <c r="H7" s="11">
        <f t="shared" ref="H7:H11" si="2">D7*$H$5</f>
        <v>22700</v>
      </c>
      <c r="I7" s="11" t="str">
        <f t="shared" ref="I7:I11" si="3">_xlfn.CONCAT("Amount payable to Central government ", F7," Rs to the state government is ", G7," Rs to the local government is  ", H7," Rs for ",C7 )</f>
        <v>Amount payable to Central government 40860 Rs to the state government is 40860 Rs to the local government is  22700 Rs for GST Audit</v>
      </c>
    </row>
    <row r="8" spans="3:9" x14ac:dyDescent="0.35">
      <c r="C8" s="48" t="s">
        <v>6</v>
      </c>
      <c r="D8" s="11">
        <f t="shared" ref="D8:D11" si="4">VLOOKUP(C28,C27:D33,2,FALSE)</f>
        <v>1312000</v>
      </c>
      <c r="E8" s="43"/>
      <c r="F8" s="11">
        <f t="shared" si="0"/>
        <v>118080</v>
      </c>
      <c r="G8" s="11">
        <f t="shared" si="1"/>
        <v>118080</v>
      </c>
      <c r="H8" s="11">
        <f t="shared" si="2"/>
        <v>65600</v>
      </c>
      <c r="I8" s="11" t="str">
        <f t="shared" si="3"/>
        <v>Amount payable to Central government 118080 Rs to the state government is 118080 Rs to the local government is  65600 Rs for GSTR</v>
      </c>
    </row>
    <row r="9" spans="3:9" x14ac:dyDescent="0.35">
      <c r="C9" s="48" t="s">
        <v>5</v>
      </c>
      <c r="D9" s="11">
        <f t="shared" si="4"/>
        <v>785000</v>
      </c>
      <c r="E9" s="43"/>
      <c r="F9" s="11">
        <f t="shared" si="0"/>
        <v>70650</v>
      </c>
      <c r="G9" s="11">
        <f t="shared" si="1"/>
        <v>70650</v>
      </c>
      <c r="H9" s="11">
        <f t="shared" si="2"/>
        <v>39250</v>
      </c>
      <c r="I9" s="11" t="str">
        <f t="shared" si="3"/>
        <v>Amount payable to Central government 70650 Rs to the state government is 70650 Rs to the local government is  39250 Rs for ITR</v>
      </c>
    </row>
    <row r="10" spans="3:9" x14ac:dyDescent="0.35">
      <c r="C10" s="48" t="s">
        <v>36</v>
      </c>
      <c r="D10" s="11">
        <f t="shared" si="4"/>
        <v>500000</v>
      </c>
      <c r="E10" s="43"/>
      <c r="F10" s="11">
        <f t="shared" si="0"/>
        <v>45000</v>
      </c>
      <c r="G10" s="11">
        <f t="shared" si="1"/>
        <v>45000</v>
      </c>
      <c r="H10" s="11">
        <f t="shared" si="2"/>
        <v>25000</v>
      </c>
      <c r="I10" s="11" t="str">
        <f t="shared" si="3"/>
        <v>Amount payable to Central government 45000 Rs to the state government is 45000 Rs to the local government is  25000 Rs for Stat Audit</v>
      </c>
    </row>
    <row r="11" spans="3:9" x14ac:dyDescent="0.35">
      <c r="C11" s="48" t="s">
        <v>35</v>
      </c>
      <c r="D11" s="11">
        <f t="shared" si="4"/>
        <v>412000</v>
      </c>
      <c r="E11" s="44"/>
      <c r="F11" s="11">
        <f t="shared" si="0"/>
        <v>37080</v>
      </c>
      <c r="G11" s="11">
        <f t="shared" si="1"/>
        <v>37080</v>
      </c>
      <c r="H11" s="11">
        <f t="shared" si="2"/>
        <v>20600</v>
      </c>
      <c r="I11" s="11" t="str">
        <f t="shared" si="3"/>
        <v>Amount payable to Central government 37080 Rs to the state government is 37080 Rs to the local government is  20600 Rs for Tax Audit</v>
      </c>
    </row>
    <row r="14" spans="3:9" x14ac:dyDescent="0.35">
      <c r="C14" s="40" t="s">
        <v>33</v>
      </c>
      <c r="D14" s="40" t="s">
        <v>43</v>
      </c>
      <c r="E14" s="40" t="s">
        <v>48</v>
      </c>
      <c r="F14" s="19" t="s">
        <v>44</v>
      </c>
      <c r="G14" s="19" t="s">
        <v>45</v>
      </c>
      <c r="H14" s="19" t="s">
        <v>46</v>
      </c>
    </row>
    <row r="15" spans="3:9" x14ac:dyDescent="0.35">
      <c r="C15" s="40"/>
      <c r="D15" s="40"/>
      <c r="E15" s="40"/>
      <c r="F15" s="20">
        <v>0.09</v>
      </c>
      <c r="G15" s="20">
        <v>0.09</v>
      </c>
      <c r="H15" s="20">
        <v>0.05</v>
      </c>
    </row>
    <row r="16" spans="3:9" x14ac:dyDescent="0.35">
      <c r="C16" s="18" t="s">
        <v>34</v>
      </c>
      <c r="D16" s="11">
        <f>VLOOKUP(C16,C26:D32,2)</f>
        <v>454000</v>
      </c>
      <c r="E16" s="42" t="s">
        <v>47</v>
      </c>
      <c r="F16" s="11">
        <f>9%*D16</f>
        <v>40860</v>
      </c>
      <c r="G16" s="11">
        <f>D16*$G$15</f>
        <v>40860</v>
      </c>
      <c r="H16" s="11">
        <f>5%*D16</f>
        <v>22700</v>
      </c>
    </row>
    <row r="17" spans="3:8" x14ac:dyDescent="0.35">
      <c r="C17" s="11" t="s">
        <v>36</v>
      </c>
      <c r="D17" s="11">
        <f t="shared" ref="D17:D21" si="5">VLOOKUP(C17,C27:D33,2)</f>
        <v>500000</v>
      </c>
      <c r="E17" s="43"/>
      <c r="F17" s="11">
        <f t="shared" ref="F17:F21" si="6">9%*D17</f>
        <v>45000</v>
      </c>
      <c r="G17" s="11">
        <f t="shared" ref="G17:G21" si="7">D17*$G$15</f>
        <v>45000</v>
      </c>
      <c r="H17" s="11">
        <f t="shared" ref="H17:H21" si="8">5%*D17</f>
        <v>25000</v>
      </c>
    </row>
    <row r="18" spans="3:8" x14ac:dyDescent="0.35">
      <c r="C18" s="11" t="s">
        <v>5</v>
      </c>
      <c r="D18" s="11">
        <f t="shared" si="5"/>
        <v>785000</v>
      </c>
      <c r="E18" s="43"/>
      <c r="F18" s="11">
        <f t="shared" si="6"/>
        <v>70650</v>
      </c>
      <c r="G18" s="11">
        <f t="shared" si="7"/>
        <v>70650</v>
      </c>
      <c r="H18" s="11">
        <f t="shared" si="8"/>
        <v>39250</v>
      </c>
    </row>
    <row r="19" spans="3:8" x14ac:dyDescent="0.35">
      <c r="C19" s="11" t="s">
        <v>6</v>
      </c>
      <c r="D19" s="11">
        <f>VLOOKUP(C19,C26:D32,2)</f>
        <v>1312000</v>
      </c>
      <c r="E19" s="43"/>
      <c r="F19" s="11">
        <f t="shared" si="6"/>
        <v>118080</v>
      </c>
      <c r="G19" s="11">
        <f t="shared" si="7"/>
        <v>118080</v>
      </c>
      <c r="H19" s="11">
        <f t="shared" si="8"/>
        <v>65600</v>
      </c>
    </row>
    <row r="20" spans="3:8" x14ac:dyDescent="0.35">
      <c r="C20" s="22" t="s">
        <v>35</v>
      </c>
      <c r="D20" s="11">
        <f>VLOOKUP(C20,C26:D32,2)</f>
        <v>412000</v>
      </c>
      <c r="E20" s="43"/>
      <c r="F20" s="11">
        <f t="shared" si="6"/>
        <v>37080</v>
      </c>
      <c r="G20" s="11">
        <f t="shared" si="7"/>
        <v>37080</v>
      </c>
      <c r="H20" s="11">
        <f t="shared" si="8"/>
        <v>20600</v>
      </c>
    </row>
    <row r="21" spans="3:8" x14ac:dyDescent="0.35">
      <c r="C21" s="11" t="s">
        <v>37</v>
      </c>
      <c r="D21" s="11">
        <f>VLOOKUP(C21,C26:D32,2)</f>
        <v>211000</v>
      </c>
      <c r="E21" s="44"/>
      <c r="F21" s="11">
        <f t="shared" si="6"/>
        <v>18990</v>
      </c>
      <c r="G21" s="11">
        <f t="shared" si="7"/>
        <v>18990</v>
      </c>
      <c r="H21" s="11">
        <f t="shared" si="8"/>
        <v>10550</v>
      </c>
    </row>
    <row r="25" spans="3:8" x14ac:dyDescent="0.35">
      <c r="C25" s="34" t="s">
        <v>61</v>
      </c>
      <c r="D25" t="s">
        <v>64</v>
      </c>
    </row>
    <row r="26" spans="3:8" x14ac:dyDescent="0.35">
      <c r="C26" s="35" t="s">
        <v>37</v>
      </c>
      <c r="D26" s="36">
        <v>211000</v>
      </c>
    </row>
    <row r="27" spans="3:8" x14ac:dyDescent="0.35">
      <c r="C27" s="35" t="s">
        <v>34</v>
      </c>
      <c r="D27" s="36">
        <v>454000</v>
      </c>
    </row>
    <row r="28" spans="3:8" x14ac:dyDescent="0.35">
      <c r="C28" s="35" t="s">
        <v>6</v>
      </c>
      <c r="D28" s="36">
        <v>1312000</v>
      </c>
    </row>
    <row r="29" spans="3:8" x14ac:dyDescent="0.35">
      <c r="C29" s="35" t="s">
        <v>5</v>
      </c>
      <c r="D29" s="36">
        <v>785000</v>
      </c>
    </row>
    <row r="30" spans="3:8" x14ac:dyDescent="0.35">
      <c r="C30" s="35" t="s">
        <v>36</v>
      </c>
      <c r="D30" s="36">
        <v>500000</v>
      </c>
    </row>
    <row r="31" spans="3:8" x14ac:dyDescent="0.35">
      <c r="C31" s="35" t="s">
        <v>35</v>
      </c>
      <c r="D31" s="36">
        <v>412000</v>
      </c>
    </row>
    <row r="32" spans="3:8" x14ac:dyDescent="0.35">
      <c r="C32" s="35" t="s">
        <v>70</v>
      </c>
      <c r="D32" s="36"/>
    </row>
    <row r="33" spans="3:4" x14ac:dyDescent="0.35">
      <c r="C33" s="35" t="s">
        <v>62</v>
      </c>
      <c r="D33" s="36">
        <v>3674000</v>
      </c>
    </row>
  </sheetData>
  <mergeCells count="9">
    <mergeCell ref="E16:E21"/>
    <mergeCell ref="E4:E5"/>
    <mergeCell ref="D4:D5"/>
    <mergeCell ref="C4:C5"/>
    <mergeCell ref="C14:C15"/>
    <mergeCell ref="D14:D15"/>
    <mergeCell ref="E14:E15"/>
    <mergeCell ref="I4:I5"/>
    <mergeCell ref="E6:E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3E486-8123-B541-8210-A1A27CCE63B5}">
  <dimension ref="C1:K215"/>
  <sheetViews>
    <sheetView showGridLines="0" workbookViewId="0">
      <selection activeCell="K4" sqref="K4"/>
    </sheetView>
  </sheetViews>
  <sheetFormatPr defaultColWidth="10.6640625" defaultRowHeight="15.5" x14ac:dyDescent="0.35"/>
  <cols>
    <col min="3" max="3" width="14.6640625" bestFit="1" customWidth="1"/>
    <col min="4" max="4" width="11.6640625" bestFit="1" customWidth="1"/>
    <col min="5" max="5" width="14.58203125" bestFit="1" customWidth="1"/>
    <col min="6" max="6" width="18.25" bestFit="1" customWidth="1"/>
    <col min="7" max="7" width="11.25" bestFit="1" customWidth="1"/>
    <col min="8" max="8" width="15.58203125" bestFit="1" customWidth="1"/>
    <col min="9" max="9" width="7.83203125" customWidth="1"/>
    <col min="10" max="10" width="15.83203125" bestFit="1" customWidth="1"/>
    <col min="11" max="11" width="19.6640625" bestFit="1" customWidth="1"/>
  </cols>
  <sheetData>
    <row r="1" spans="3:11" x14ac:dyDescent="0.35">
      <c r="C1" s="10" t="s">
        <v>51</v>
      </c>
    </row>
    <row r="3" spans="3:11" x14ac:dyDescent="0.35">
      <c r="C3" s="21" t="s">
        <v>33</v>
      </c>
      <c r="D3" s="19" t="s">
        <v>26</v>
      </c>
      <c r="E3" s="19" t="s">
        <v>27</v>
      </c>
      <c r="F3" s="19" t="s">
        <v>28</v>
      </c>
      <c r="G3" s="19" t="s">
        <v>29</v>
      </c>
      <c r="H3" s="19" t="s">
        <v>25</v>
      </c>
      <c r="I3" s="19" t="s">
        <v>30</v>
      </c>
      <c r="J3" s="19" t="s">
        <v>31</v>
      </c>
      <c r="K3" s="19" t="s">
        <v>53</v>
      </c>
    </row>
    <row r="4" spans="3:11" x14ac:dyDescent="0.35">
      <c r="C4" s="24" t="s">
        <v>34</v>
      </c>
      <c r="D4" s="11">
        <f>SUMIFS($G$15:$G$214,$E$15:$E$214,$C$4,$H$15:$H$214,D3)</f>
        <v>179000</v>
      </c>
      <c r="E4" s="11">
        <f>SUMIFS($G$15:$G$214,$E$15:$E$214,C4,$H$15:$H$214,$E$3)</f>
        <v>124000</v>
      </c>
      <c r="F4" s="11">
        <f>SUMIFS($G$15:$G$214,$E$15:$E$214,C4,$H$15:$H$214,$F$3)</f>
        <v>0</v>
      </c>
      <c r="G4" s="11">
        <f>SUMIFS($G$15:$G$214,$E$15:$E$214,C4,$H$15:$H$214,$G$3)</f>
        <v>103000</v>
      </c>
      <c r="H4" s="11">
        <f>SUMIFS($G$15:$G$214,$E$15:$E$214,C4,$H$15:$H$214,$H$3)</f>
        <v>21000</v>
      </c>
      <c r="I4" s="11">
        <f>SUMIFS($G$15:$G$214,$E$15:$E$214,C4,$H$15:$H$214,$I$3)</f>
        <v>0</v>
      </c>
      <c r="J4" s="11">
        <f>SUMIFS($G$15:$G$214,$E$15:$E$214,C4,$H$15:$H$214,$J$3)</f>
        <v>27000</v>
      </c>
      <c r="K4" s="23">
        <f>9%*SUM(D4:J4)</f>
        <v>40860</v>
      </c>
    </row>
    <row r="5" spans="3:11" x14ac:dyDescent="0.35">
      <c r="C5" s="25" t="s">
        <v>36</v>
      </c>
      <c r="D5" s="11">
        <f t="shared" ref="D5:D9" si="0">SUMIFS($G$15:$G$214,$E$15:$E$214,C5,$H$15:$H$214,$D$3)</f>
        <v>80000</v>
      </c>
      <c r="E5" s="11">
        <f t="shared" ref="E5:E9" si="1">SUMIFS($G$15:$G$214,$E$15:$E$214,C5,$H$15:$H$214,$E$3)</f>
        <v>162000</v>
      </c>
      <c r="F5" s="11">
        <f t="shared" ref="F5:F10" si="2">SUMIFS($G$15:$G$214,$E$15:$E$214,C5,$H$15:$H$214,$F$3)</f>
        <v>66000</v>
      </c>
      <c r="G5" s="11">
        <f t="shared" ref="G5:G9" si="3">SUMIFS($G$15:$G$214,$E$15:$E$214,C5,$H$15:$H$214,$G$3)</f>
        <v>122000</v>
      </c>
      <c r="H5" s="11">
        <f t="shared" ref="H5:H10" si="4">SUMIFS($G$15:$G$214,$E$15:$E$214,C5,$H$15:$H$214,$H$3)</f>
        <v>39000</v>
      </c>
      <c r="I5" s="11">
        <f t="shared" ref="I5:I9" si="5">SUMIFS($G$15:$G$214,$E$15:$E$214,C5,$H$15:$H$214,$I$3)</f>
        <v>11000</v>
      </c>
      <c r="J5" s="11">
        <f t="shared" ref="J5:J9" si="6">SUMIFS($G$15:$G$214,$E$15:$E$214,C5,$H$15:$H$214,$J$3)</f>
        <v>20000</v>
      </c>
      <c r="K5" s="23">
        <f t="shared" ref="K5:K9" si="7">9%*SUM(D5:J5)</f>
        <v>45000</v>
      </c>
    </row>
    <row r="6" spans="3:11" x14ac:dyDescent="0.35">
      <c r="C6" s="25" t="s">
        <v>5</v>
      </c>
      <c r="D6" s="11">
        <f t="shared" si="0"/>
        <v>195000</v>
      </c>
      <c r="E6" s="11">
        <f t="shared" si="1"/>
        <v>84000</v>
      </c>
      <c r="F6" s="11">
        <f t="shared" si="2"/>
        <v>122000</v>
      </c>
      <c r="G6" s="11">
        <f t="shared" si="3"/>
        <v>26000</v>
      </c>
      <c r="H6" s="11">
        <f t="shared" si="4"/>
        <v>71000</v>
      </c>
      <c r="I6" s="11">
        <f t="shared" si="5"/>
        <v>12000</v>
      </c>
      <c r="J6" s="11">
        <f t="shared" si="6"/>
        <v>275000</v>
      </c>
      <c r="K6" s="23">
        <f t="shared" si="7"/>
        <v>70650</v>
      </c>
    </row>
    <row r="7" spans="3:11" x14ac:dyDescent="0.35">
      <c r="C7" s="25" t="s">
        <v>6</v>
      </c>
      <c r="D7" s="11">
        <f t="shared" si="0"/>
        <v>389000</v>
      </c>
      <c r="E7" s="11">
        <f t="shared" si="1"/>
        <v>139000</v>
      </c>
      <c r="F7" s="11">
        <f t="shared" si="2"/>
        <v>127000</v>
      </c>
      <c r="G7" s="11">
        <f t="shared" si="3"/>
        <v>159000</v>
      </c>
      <c r="H7" s="11">
        <f t="shared" si="4"/>
        <v>204000</v>
      </c>
      <c r="I7" s="11">
        <f t="shared" si="5"/>
        <v>164000</v>
      </c>
      <c r="J7" s="11">
        <f t="shared" si="6"/>
        <v>130000</v>
      </c>
      <c r="K7" s="23">
        <f t="shared" si="7"/>
        <v>118080</v>
      </c>
    </row>
    <row r="8" spans="3:11" x14ac:dyDescent="0.35">
      <c r="C8" s="25" t="s">
        <v>35</v>
      </c>
      <c r="D8" s="11">
        <f t="shared" si="0"/>
        <v>121000</v>
      </c>
      <c r="E8" s="11">
        <f t="shared" si="1"/>
        <v>78000</v>
      </c>
      <c r="F8" s="11">
        <f t="shared" si="2"/>
        <v>61000</v>
      </c>
      <c r="G8" s="11">
        <f t="shared" si="3"/>
        <v>21000</v>
      </c>
      <c r="H8" s="11">
        <f t="shared" si="4"/>
        <v>66000</v>
      </c>
      <c r="I8" s="11">
        <f t="shared" si="5"/>
        <v>54000</v>
      </c>
      <c r="J8" s="11">
        <f t="shared" si="6"/>
        <v>11000</v>
      </c>
      <c r="K8" s="23">
        <f t="shared" si="7"/>
        <v>37080</v>
      </c>
    </row>
    <row r="9" spans="3:11" x14ac:dyDescent="0.35">
      <c r="C9" s="25" t="s">
        <v>37</v>
      </c>
      <c r="D9" s="11">
        <f t="shared" si="0"/>
        <v>15000</v>
      </c>
      <c r="E9" s="11">
        <f t="shared" si="1"/>
        <v>16000</v>
      </c>
      <c r="F9" s="11">
        <f t="shared" si="2"/>
        <v>0</v>
      </c>
      <c r="G9" s="11">
        <f t="shared" si="3"/>
        <v>128000</v>
      </c>
      <c r="H9" s="11">
        <f t="shared" si="4"/>
        <v>52000</v>
      </c>
      <c r="I9" s="11">
        <f t="shared" si="5"/>
        <v>0</v>
      </c>
      <c r="J9" s="11">
        <f t="shared" si="6"/>
        <v>0</v>
      </c>
      <c r="K9" s="23">
        <f t="shared" si="7"/>
        <v>18990</v>
      </c>
    </row>
    <row r="10" spans="3:11" x14ac:dyDescent="0.35">
      <c r="C10" s="25" t="s">
        <v>54</v>
      </c>
      <c r="D10" s="11">
        <f>9%*SUM(D4:D9)</f>
        <v>88110</v>
      </c>
      <c r="E10" s="11">
        <f>9%*SUM(E4:E9)</f>
        <v>54270</v>
      </c>
      <c r="F10" s="11">
        <f t="shared" ref="F10:J10" si="8">9%*SUM(F4:F9)</f>
        <v>33840</v>
      </c>
      <c r="G10" s="11">
        <f t="shared" si="8"/>
        <v>50310</v>
      </c>
      <c r="H10" s="11">
        <f t="shared" si="8"/>
        <v>40770</v>
      </c>
      <c r="I10" s="11">
        <f t="shared" si="8"/>
        <v>21690</v>
      </c>
      <c r="J10" s="11">
        <f t="shared" si="8"/>
        <v>41670</v>
      </c>
      <c r="K10" s="23"/>
    </row>
    <row r="14" spans="3:11" x14ac:dyDescent="0.35">
      <c r="C14" s="51"/>
      <c r="E14" s="17" t="s">
        <v>33</v>
      </c>
      <c r="F14" s="17" t="s">
        <v>41</v>
      </c>
      <c r="G14" s="17" t="s">
        <v>39</v>
      </c>
      <c r="H14" s="17" t="s">
        <v>24</v>
      </c>
    </row>
    <row r="15" spans="3:11" x14ac:dyDescent="0.35">
      <c r="C15" s="52"/>
      <c r="E15" s="11" t="s">
        <v>34</v>
      </c>
      <c r="F15" t="str">
        <f>IFERROR(_xlfn.IFS(E15="GST Audit","CGST Act ,2017",E15="GSTR","CGST Act ,2017",E15="Stat Audit","Companies Act 2013",E15="Tax Audit","Icome Tax Act ,1961",E15="ITR","Income Tax Act ,1961"),"others")</f>
        <v>CGST Act ,2017</v>
      </c>
      <c r="G15" s="15">
        <v>24000</v>
      </c>
      <c r="H15" s="11" t="s">
        <v>26</v>
      </c>
    </row>
    <row r="16" spans="3:11" x14ac:dyDescent="0.35">
      <c r="C16" s="52"/>
      <c r="E16" s="11" t="s">
        <v>36</v>
      </c>
      <c r="F16" t="str">
        <f>IFERROR(_xlfn.IFS(E16="GST Audit","CGST Act ,2017",E16="GSTR","CGST Act ,2017",E16="Stat Audit","Companies Act 2013",E16="Tax Audit","Icome Tax Act ,1961",E16="ITR","Income Tax Act ,1961"),"others")</f>
        <v>Companies Act 2013</v>
      </c>
      <c r="G16" s="15">
        <v>24000</v>
      </c>
      <c r="H16" s="11" t="s">
        <v>27</v>
      </c>
    </row>
    <row r="17" spans="3:8" x14ac:dyDescent="0.35">
      <c r="C17" s="52"/>
      <c r="E17" s="11" t="s">
        <v>6</v>
      </c>
      <c r="F17" t="str">
        <f>IFERROR(_xlfn.IFS(E17="GST Audit","CGST Act ,2017",E17="GSTR","CGST Act ,2017",E17="Stat Audit","Companies Act 2013",E17="Tax Audit","Icome Tax Act ,1961",E17="ITR","Income Tax Act ,1961"),"others")</f>
        <v>CGST Act ,2017</v>
      </c>
      <c r="G17" s="15">
        <v>7000</v>
      </c>
      <c r="H17" s="11" t="s">
        <v>26</v>
      </c>
    </row>
    <row r="18" spans="3:8" x14ac:dyDescent="0.35">
      <c r="C18" s="52"/>
      <c r="E18" s="11" t="s">
        <v>6</v>
      </c>
      <c r="F18" t="str">
        <f>IFERROR(_xlfn.IFS(E18="GST Audit","CGST Act ,2017",E18="GSTR","CGST Act ,2017",E18="Stat Audit","Companies Act 2013",E18="Tax Audit","Icome Tax Act ,1961",E18="ITR","Income Tax Act ,1961"),"others")</f>
        <v>CGST Act ,2017</v>
      </c>
      <c r="G18" s="15">
        <v>15000</v>
      </c>
      <c r="H18" s="11" t="s">
        <v>28</v>
      </c>
    </row>
    <row r="19" spans="3:8" x14ac:dyDescent="0.35">
      <c r="C19" s="52"/>
      <c r="E19" s="11" t="s">
        <v>37</v>
      </c>
      <c r="F19" t="str">
        <f>IFERROR(_xlfn.IFS(E19="GST Audit","CGST Act ,2017",E19="GSTR","CGST Act ,2017",E19="Stat Audit","Companies Act 2013",E19="Tax Audit","Icome Tax Act ,1961",E19="ITR","Income Tax Act ,1961"),"others")</f>
        <v>others</v>
      </c>
      <c r="G19" s="15">
        <v>16000</v>
      </c>
      <c r="H19" s="11" t="s">
        <v>29</v>
      </c>
    </row>
    <row r="20" spans="3:8" x14ac:dyDescent="0.35">
      <c r="C20" s="52"/>
      <c r="E20" s="11" t="s">
        <v>35</v>
      </c>
      <c r="F20" t="str">
        <f>IFERROR(_xlfn.IFS(E20="GST Audit","CGST Act ,2017",E20="GSTR","CGST Act ,2017",E20="Stat Audit","Companies Act 2013",E20="Tax Audit","Income Tax Act ,1961",E20="ITR","Income Tax Act ,1961"),"others")</f>
        <v>Income Tax Act ,1961</v>
      </c>
      <c r="G20" s="15">
        <v>10000</v>
      </c>
      <c r="H20" s="11" t="s">
        <v>26</v>
      </c>
    </row>
    <row r="21" spans="3:8" x14ac:dyDescent="0.35">
      <c r="C21" s="52"/>
      <c r="E21" s="11" t="s">
        <v>36</v>
      </c>
      <c r="F21" t="str">
        <f>IFERROR(_xlfn.IFS(E21="GST Audit","CGST Act ,2017",E21="GSTR","CGST Act ,2017",E21="Stat Audit","Companies Act 2013",E21="Tax Audit","Income Tax Act ,1961",E21="ITR","Income Tax Act ,1961"),"others")</f>
        <v>Companies Act 2013</v>
      </c>
      <c r="G21" s="15">
        <v>17000</v>
      </c>
      <c r="H21" s="11" t="s">
        <v>25</v>
      </c>
    </row>
    <row r="22" spans="3:8" x14ac:dyDescent="0.35">
      <c r="C22" s="52"/>
      <c r="E22" s="11" t="s">
        <v>6</v>
      </c>
      <c r="F22" t="str">
        <f>IFERROR(_xlfn.IFS(E22="GST Audit","CGST Act ,2017",E22="GSTR","CGST Act ,2017",E22="Stat Audit","Companies Act 2013",E22="Tax Audit","Income Tax Act ,1961",E22="ITR","Income Tax Act ,1961"),"others")</f>
        <v>CGST Act ,2017</v>
      </c>
      <c r="G22" s="15">
        <v>26000</v>
      </c>
      <c r="H22" s="11" t="s">
        <v>30</v>
      </c>
    </row>
    <row r="23" spans="3:8" x14ac:dyDescent="0.35">
      <c r="C23" s="52"/>
      <c r="E23" s="11" t="s">
        <v>5</v>
      </c>
      <c r="F23" t="str">
        <f>IFERROR(_xlfn.IFS(E23="GST Audit","CGST Act ,2017",E23="GSTR","CGST Act ,2017",E23="Stat Audit","Companies Act 2013",E23="Tax Audit","Income Tax Act ,1961",E23="ITR","Income Tax Act ,1961"),"others")</f>
        <v>Income Tax Act ,1961</v>
      </c>
      <c r="G23" s="15">
        <v>13000</v>
      </c>
      <c r="H23" s="11" t="s">
        <v>31</v>
      </c>
    </row>
    <row r="24" spans="3:8" x14ac:dyDescent="0.35">
      <c r="C24" s="52"/>
      <c r="E24" s="11" t="s">
        <v>5</v>
      </c>
      <c r="F24" t="str">
        <f>IFERROR(_xlfn.IFS(E24="GST Audit","CGST Act ,2017",E24="GSTR","CGST Act ,2017",E24="Stat Audit","Companies Act 2013",E24="Tax Audit","Income Tax Act ,1961",E24="ITR","Income Tax Act ,1961"),"others")</f>
        <v>Income Tax Act ,1961</v>
      </c>
      <c r="G24" s="15">
        <v>27000</v>
      </c>
      <c r="H24" s="11" t="s">
        <v>28</v>
      </c>
    </row>
    <row r="25" spans="3:8" x14ac:dyDescent="0.35">
      <c r="C25" s="52"/>
      <c r="E25" s="11" t="s">
        <v>6</v>
      </c>
      <c r="F25" t="str">
        <f>IFERROR(_xlfn.IFS(E25="GST Audit","CGST Act ,2017",E25="GSTR","CGST Act ,2017",E25="Stat Audit","Companies Act 2013",E25="Tax Audit","Income Tax Act ,1961",E25="ITR","Income Tax Act ,1961"),"others")</f>
        <v>CGST Act ,2017</v>
      </c>
      <c r="G25" s="15">
        <v>19000</v>
      </c>
      <c r="H25" s="11" t="s">
        <v>29</v>
      </c>
    </row>
    <row r="26" spans="3:8" x14ac:dyDescent="0.35">
      <c r="C26" s="52"/>
      <c r="E26" s="11" t="s">
        <v>36</v>
      </c>
      <c r="F26" t="str">
        <f>IFERROR(_xlfn.IFS(E26="GST Audit","CGST Act ,2017",E26="GSTR","CGST Act ,2017",E26="Stat Audit","Companies Act 2013",E26="Tax Audit","Income Tax Act ,1961",E26="ITR","Income Tax Act ,1961"),"others")</f>
        <v>Companies Act 2013</v>
      </c>
      <c r="G26" s="15">
        <v>23000</v>
      </c>
      <c r="H26" s="11" t="s">
        <v>26</v>
      </c>
    </row>
    <row r="27" spans="3:8" x14ac:dyDescent="0.35">
      <c r="C27" s="52"/>
      <c r="E27" s="11" t="s">
        <v>34</v>
      </c>
      <c r="F27" t="str">
        <f>IFERROR(_xlfn.IFS(E27="GST Audit","CGST Act ,2017",E27="GSTR","CGST Act ,2017",E27="Stat Audit","Companies Act 2013",E27="Tax Audit","Income Tax Act ,1961",E27="ITR","Income Tax Act ,1961"),"others")</f>
        <v>CGST Act ,2017</v>
      </c>
      <c r="G27" s="15">
        <v>18000</v>
      </c>
      <c r="H27" s="11" t="s">
        <v>29</v>
      </c>
    </row>
    <row r="28" spans="3:8" x14ac:dyDescent="0.35">
      <c r="C28" s="52"/>
      <c r="E28" s="11" t="s">
        <v>36</v>
      </c>
      <c r="F28" t="str">
        <f>IFERROR(_xlfn.IFS(E28="GST Audit","CGST Act ,2017",E28="GSTR","CGST Act ,2017",E28="Stat Audit","Companies Act 2013",E28="Tax Audit","Income Tax Act ,1961",E28="ITR","Income Tax Act ,1961"),"others")</f>
        <v>Companies Act 2013</v>
      </c>
      <c r="G28" s="15">
        <v>20000</v>
      </c>
      <c r="H28" s="11" t="s">
        <v>28</v>
      </c>
    </row>
    <row r="29" spans="3:8" x14ac:dyDescent="0.35">
      <c r="C29" s="52"/>
      <c r="E29" s="11" t="s">
        <v>5</v>
      </c>
      <c r="F29" t="str">
        <f>IFERROR(_xlfn.IFS(E29="GST Audit","CGST Act ,2017",E29="GSTR","CGST Act ,2017",E29="Stat Audit","Companies Act 2013",E29="Tax Audit","Income Tax Act ,1961",E29="ITR","Income Tax Act ,1961"),"others")</f>
        <v>Income Tax Act ,1961</v>
      </c>
      <c r="G29" s="15">
        <v>27000</v>
      </c>
      <c r="H29" s="11" t="s">
        <v>31</v>
      </c>
    </row>
    <row r="30" spans="3:8" x14ac:dyDescent="0.35">
      <c r="C30" s="52"/>
      <c r="E30" s="11" t="s">
        <v>6</v>
      </c>
      <c r="F30" t="str">
        <f>IFERROR(_xlfn.IFS(E30="GST Audit","CGST Act ,2017",E30="GSTR","CGST Act ,2017",E30="Stat Audit","Companies Act 2013",E30="Tax Audit","Income Tax Act ,1961",E30="ITR","Income Tax Act ,1961"),"others")</f>
        <v>CGST Act ,2017</v>
      </c>
      <c r="G30" s="15">
        <v>16000</v>
      </c>
      <c r="H30" s="11" t="s">
        <v>27</v>
      </c>
    </row>
    <row r="31" spans="3:8" x14ac:dyDescent="0.35">
      <c r="C31" s="52"/>
      <c r="E31" s="11" t="s">
        <v>6</v>
      </c>
      <c r="F31" t="str">
        <f>IFERROR(_xlfn.IFS(E31="GST Audit","CGST Act ,2017",E31="GSTR","CGST Act ,2017",E31="Stat Audit","Companies Act 2013",E31="Tax Audit","Income Tax Act ,1961",E31="ITR","Income Tax Act ,1961"),"others")</f>
        <v>CGST Act ,2017</v>
      </c>
      <c r="G31" s="15">
        <v>23000</v>
      </c>
      <c r="H31" s="11" t="s">
        <v>26</v>
      </c>
    </row>
    <row r="32" spans="3:8" x14ac:dyDescent="0.35">
      <c r="C32" s="52"/>
      <c r="E32" s="11" t="s">
        <v>6</v>
      </c>
      <c r="F32" t="str">
        <f>IFERROR(_xlfn.IFS(E32="GST Audit","CGST Act ,2017",E32="GSTR","CGST Act ,2017",E32="Stat Audit","Companies Act 2013",E32="Tax Audit","Income Tax Act ,1961",E32="ITR","Income Tax Act ,1961"),"others")</f>
        <v>CGST Act ,2017</v>
      </c>
      <c r="G32" s="15">
        <v>10000</v>
      </c>
      <c r="H32" s="11" t="s">
        <v>27</v>
      </c>
    </row>
    <row r="33" spans="3:8" x14ac:dyDescent="0.35">
      <c r="C33" s="52"/>
      <c r="E33" s="11" t="s">
        <v>36</v>
      </c>
      <c r="F33" t="str">
        <f>IFERROR(_xlfn.IFS(E33="GST Audit","CGST Act ,2017",E33="GSTR","CGST Act ,2017",E33="Stat Audit","Companies Act 2013",E33="Tax Audit","Income Tax Act ,1961",E33="ITR","Income Tax Act ,1961"),"others")</f>
        <v>Companies Act 2013</v>
      </c>
      <c r="G33" s="15">
        <v>21000</v>
      </c>
      <c r="H33" s="11" t="s">
        <v>27</v>
      </c>
    </row>
    <row r="34" spans="3:8" x14ac:dyDescent="0.35">
      <c r="C34" s="52"/>
      <c r="E34" s="11" t="s">
        <v>5</v>
      </c>
      <c r="F34" t="str">
        <f>IFERROR(_xlfn.IFS(E34="GST Audit","CGST Act ,2017",E34="GSTR","CGST Act ,2017",E34="Stat Audit","Companies Act 2013",E34="Tax Audit","Income Tax Act ,1961",E34="ITR","Income Tax Act ,1961"),"others")</f>
        <v>Income Tax Act ,1961</v>
      </c>
      <c r="G34" s="15">
        <v>13000</v>
      </c>
      <c r="H34" s="11" t="s">
        <v>26</v>
      </c>
    </row>
    <row r="35" spans="3:8" x14ac:dyDescent="0.35">
      <c r="C35" s="52"/>
      <c r="E35" s="11" t="s">
        <v>35</v>
      </c>
      <c r="F35" t="str">
        <f>IFERROR(_xlfn.IFS(E35="GST Audit","CGST Act ,2017",E35="GSTR","CGST Act ,2017",E35="Stat Audit","Companies Act 2013",E35="Tax Audit","Income Tax Act ,1961",E35="ITR","Income Tax Act ,1961"),"others")</f>
        <v>Income Tax Act ,1961</v>
      </c>
      <c r="G35" s="15">
        <v>11000</v>
      </c>
      <c r="H35" s="11" t="s">
        <v>31</v>
      </c>
    </row>
    <row r="36" spans="3:8" x14ac:dyDescent="0.35">
      <c r="C36" s="52"/>
      <c r="E36" s="11" t="s">
        <v>6</v>
      </c>
      <c r="F36" t="str">
        <f>IFERROR(_xlfn.IFS(E36="GST Audit","CGST Act ,2017",E36="GSTR","CGST Act ,2017",E36="Stat Audit","Companies Act 2013",E36="Tax Audit","Income Tax Act ,1961",E36="ITR","Income Tax Act ,1961"),"others")</f>
        <v>CGST Act ,2017</v>
      </c>
      <c r="G36" s="15">
        <v>13000</v>
      </c>
      <c r="H36" s="11" t="s">
        <v>30</v>
      </c>
    </row>
    <row r="37" spans="3:8" x14ac:dyDescent="0.35">
      <c r="C37" s="52"/>
      <c r="E37" s="11" t="s">
        <v>6</v>
      </c>
      <c r="F37" t="str">
        <f>IFERROR(_xlfn.IFS(E37="GST Audit","CGST Act ,2017",E37="GSTR","CGST Act ,2017",E37="Stat Audit","Companies Act 2013",E37="Tax Audit","Income Tax Act ,1961",E37="ITR","Income Tax Act ,1961"),"others")</f>
        <v>CGST Act ,2017</v>
      </c>
      <c r="G37" s="15">
        <v>19000</v>
      </c>
      <c r="H37" s="11" t="s">
        <v>28</v>
      </c>
    </row>
    <row r="38" spans="3:8" x14ac:dyDescent="0.35">
      <c r="C38" s="52"/>
      <c r="E38" s="11" t="s">
        <v>6</v>
      </c>
      <c r="F38" t="str">
        <f>IFERROR(_xlfn.IFS(E38="GST Audit","CGST Act ,2017",E38="GSTR","CGST Act ,2017",E38="Stat Audit","Companies Act 2013",E38="Tax Audit","Income Tax Act ,1961",E38="ITR","Income Tax Act ,1961"),"others")</f>
        <v>CGST Act ,2017</v>
      </c>
      <c r="G38" s="15">
        <v>19000</v>
      </c>
      <c r="H38" s="11" t="s">
        <v>26</v>
      </c>
    </row>
    <row r="39" spans="3:8" x14ac:dyDescent="0.35">
      <c r="C39" s="52"/>
      <c r="E39" s="11" t="s">
        <v>37</v>
      </c>
      <c r="F39" t="str">
        <f>IFERROR(_xlfn.IFS(E39="GST Audit","CGST Act ,2017",E39="GSTR","CGST Act ,2017",E39="Stat Audit","Companies Act 2013",E39="Tax Audit","Income Tax Act ,1961",E39="ITR","Income Tax Act ,1961"),"others")</f>
        <v>others</v>
      </c>
      <c r="G39" s="15">
        <v>16000</v>
      </c>
      <c r="H39" s="11" t="s">
        <v>27</v>
      </c>
    </row>
    <row r="40" spans="3:8" x14ac:dyDescent="0.35">
      <c r="C40" s="52"/>
      <c r="E40" s="11" t="s">
        <v>34</v>
      </c>
      <c r="F40" t="str">
        <f>IFERROR(_xlfn.IFS(E40="GST Audit","CGST Act ,2017",E40="GSTR","CGST Act ,2017",E40="Stat Audit","Companies Act 2013",E40="Tax Audit","Income Tax Act ,1961",E40="ITR","Income Tax Act ,1961"),"others")</f>
        <v>CGST Act ,2017</v>
      </c>
      <c r="G40" s="15">
        <v>21000</v>
      </c>
      <c r="H40" s="11" t="s">
        <v>25</v>
      </c>
    </row>
    <row r="41" spans="3:8" x14ac:dyDescent="0.35">
      <c r="C41" s="52"/>
      <c r="E41" s="11" t="s">
        <v>5</v>
      </c>
      <c r="F41" t="str">
        <f>IFERROR(_xlfn.IFS(E41="GST Audit","CGST Act ,2017",E41="GSTR","CGST Act ,2017",E41="Stat Audit","Companies Act 2013",E41="Tax Audit","Income Tax Act ,1961",E41="ITR","Income Tax Act ,1961"),"others")</f>
        <v>Income Tax Act ,1961</v>
      </c>
      <c r="G41" s="15">
        <v>25000</v>
      </c>
      <c r="H41" s="11" t="s">
        <v>31</v>
      </c>
    </row>
    <row r="42" spans="3:8" x14ac:dyDescent="0.35">
      <c r="C42" s="52"/>
      <c r="E42" s="11" t="s">
        <v>37</v>
      </c>
      <c r="F42" t="str">
        <f>IFERROR(_xlfn.IFS(E42="GST Audit","CGST Act ,2017",E42="GSTR","CGST Act ,2017",E42="Stat Audit","Companies Act 2013",E42="Tax Audit","Income Tax Act ,1961",E42="ITR","Income Tax Act ,1961"),"others")</f>
        <v>others</v>
      </c>
      <c r="G42" s="15">
        <v>15000</v>
      </c>
      <c r="H42" s="11" t="s">
        <v>26</v>
      </c>
    </row>
    <row r="43" spans="3:8" x14ac:dyDescent="0.35">
      <c r="C43" s="52"/>
      <c r="E43" s="11" t="s">
        <v>37</v>
      </c>
      <c r="F43" t="str">
        <f>IFERROR(_xlfn.IFS(E43="GST Audit","CGST Act ,2017",E43="GSTR","CGST Act ,2017",E43="Stat Audit","Companies Act 2013",E43="Tax Audit","Income Tax Act ,1961",E43="ITR","Income Tax Act ,1961"),"others")</f>
        <v>others</v>
      </c>
      <c r="G43" s="15">
        <v>24000</v>
      </c>
      <c r="H43" s="11" t="s">
        <v>29</v>
      </c>
    </row>
    <row r="44" spans="3:8" x14ac:dyDescent="0.35">
      <c r="C44" s="52"/>
      <c r="E44" s="11" t="s">
        <v>5</v>
      </c>
      <c r="F44" t="str">
        <f>IFERROR(_xlfn.IFS(E44="GST Audit","CGST Act ,2017",E44="GSTR","CGST Act ,2017",E44="Stat Audit","Companies Act 2013",E44="Tax Audit","Income Tax Act ,1961",E44="ITR","Income Tax Act ,1961"),"others")</f>
        <v>Income Tax Act ,1961</v>
      </c>
      <c r="G44" s="15">
        <v>16000</v>
      </c>
      <c r="H44" s="11" t="s">
        <v>31</v>
      </c>
    </row>
    <row r="45" spans="3:8" x14ac:dyDescent="0.35">
      <c r="C45" s="52"/>
      <c r="E45" s="11" t="s">
        <v>5</v>
      </c>
      <c r="F45" t="str">
        <f>IFERROR(_xlfn.IFS(E45="GST Audit","CGST Act ,2017",E45="GSTR","CGST Act ,2017",E45="Stat Audit","Companies Act 2013",E45="Tax Audit","Income Tax Act ,1961",E45="ITR","Income Tax Act ,1961"),"others")</f>
        <v>Income Tax Act ,1961</v>
      </c>
      <c r="G45" s="15">
        <v>19000</v>
      </c>
      <c r="H45" s="11" t="s">
        <v>26</v>
      </c>
    </row>
    <row r="46" spans="3:8" x14ac:dyDescent="0.35">
      <c r="C46" s="52"/>
      <c r="E46" s="11" t="s">
        <v>5</v>
      </c>
      <c r="F46" t="str">
        <f>IFERROR(_xlfn.IFS(E46="GST Audit","CGST Act ,2017",E46="GSTR","CGST Act ,2017",E46="Stat Audit","Companies Act 2013",E46="Tax Audit","Income Tax Act ,1961",E46="ITR","Income Tax Act ,1961"),"others")</f>
        <v>Income Tax Act ,1961</v>
      </c>
      <c r="G46" s="15">
        <v>15000</v>
      </c>
      <c r="H46" s="11" t="s">
        <v>25</v>
      </c>
    </row>
    <row r="47" spans="3:8" x14ac:dyDescent="0.35">
      <c r="C47" s="52"/>
      <c r="E47" s="11" t="s">
        <v>5</v>
      </c>
      <c r="F47" t="str">
        <f>IFERROR(_xlfn.IFS(E47="GST Audit","CGST Act ,2017",E47="GSTR","CGST Act ,2017",E47="Stat Audit","Companies Act 2013",E47="Tax Audit","Income Tax Act ,1961",E47="ITR","Income Tax Act ,1961"),"others")</f>
        <v>Income Tax Act ,1961</v>
      </c>
      <c r="G47" s="15">
        <v>12000</v>
      </c>
      <c r="H47" s="11" t="s">
        <v>31</v>
      </c>
    </row>
    <row r="48" spans="3:8" x14ac:dyDescent="0.35">
      <c r="C48" s="52"/>
      <c r="E48" s="11" t="s">
        <v>36</v>
      </c>
      <c r="F48" t="str">
        <f>IFERROR(_xlfn.IFS(E48="GST Audit","CGST Act ,2017",E48="GSTR","CGST Act ,2017",E48="Stat Audit","Companies Act 2013",E48="Tax Audit","Income Tax Act ,1961",E48="ITR","Income Tax Act ,1961"),"others")</f>
        <v>Companies Act 2013</v>
      </c>
      <c r="G48" s="15">
        <v>16000</v>
      </c>
      <c r="H48" s="11" t="s">
        <v>29</v>
      </c>
    </row>
    <row r="49" spans="3:8" x14ac:dyDescent="0.35">
      <c r="C49" s="52"/>
      <c r="E49" s="11" t="s">
        <v>5</v>
      </c>
      <c r="F49" t="str">
        <f>IFERROR(_xlfn.IFS(E49="GST Audit","CGST Act ,2017",E49="GSTR","CGST Act ,2017",E49="Stat Audit","Companies Act 2013",E49="Tax Audit","Income Tax Act ,1961",E49="ITR","Income Tax Act ,1961"),"others")</f>
        <v>Income Tax Act ,1961</v>
      </c>
      <c r="G49" s="15">
        <v>14000</v>
      </c>
      <c r="H49" s="11" t="s">
        <v>31</v>
      </c>
    </row>
    <row r="50" spans="3:8" x14ac:dyDescent="0.35">
      <c r="C50" s="52"/>
      <c r="E50" s="11" t="s">
        <v>5</v>
      </c>
      <c r="F50" t="str">
        <f>IFERROR(_xlfn.IFS(E50="GST Audit","CGST Act ,2017",E50="GSTR","CGST Act ,2017",E50="Stat Audit","Companies Act 2013",E50="Tax Audit","Income Tax Act ,1961",E50="ITR","Income Tax Act ,1961"),"others")</f>
        <v>Income Tax Act ,1961</v>
      </c>
      <c r="G50" s="15">
        <v>12000</v>
      </c>
      <c r="H50" s="11" t="s">
        <v>25</v>
      </c>
    </row>
    <row r="51" spans="3:8" x14ac:dyDescent="0.35">
      <c r="C51" s="52"/>
      <c r="E51" s="11" t="s">
        <v>5</v>
      </c>
      <c r="F51" t="str">
        <f>IFERROR(_xlfn.IFS(E51="GST Audit","CGST Act ,2017",E51="GSTR","CGST Act ,2017",E51="Stat Audit","Companies Act 2013",E51="Tax Audit","Income Tax Act ,1961",E51="ITR","Income Tax Act ,1961"),"others")</f>
        <v>Income Tax Act ,1961</v>
      </c>
      <c r="G51" s="15">
        <v>23000</v>
      </c>
      <c r="H51" s="11" t="s">
        <v>26</v>
      </c>
    </row>
    <row r="52" spans="3:8" x14ac:dyDescent="0.35">
      <c r="C52" s="52"/>
      <c r="E52" s="11" t="s">
        <v>34</v>
      </c>
      <c r="F52" t="str">
        <f>IFERROR(_xlfn.IFS(E52="GST Audit","CGST Act ,2017",E52="GSTR","CGST Act ,2017",E52="Stat Audit","Companies Act 2013",E52="Tax Audit","Income Tax Act ,1961",E52="ITR","Income Tax Act ,1961"),"others")</f>
        <v>CGST Act ,2017</v>
      </c>
      <c r="G52" s="15">
        <v>22000</v>
      </c>
      <c r="H52" s="11" t="s">
        <v>27</v>
      </c>
    </row>
    <row r="53" spans="3:8" x14ac:dyDescent="0.35">
      <c r="C53" s="52"/>
      <c r="E53" s="11" t="s">
        <v>6</v>
      </c>
      <c r="F53" t="str">
        <f>IFERROR(_xlfn.IFS(E53="GST Audit","CGST Act ,2017",E53="GSTR","CGST Act ,2017",E53="Stat Audit","Companies Act 2013",E53="Tax Audit","Income Tax Act ,1961",E53="ITR","Income Tax Act ,1961"),"others")</f>
        <v>CGST Act ,2017</v>
      </c>
      <c r="G53" s="15">
        <v>22000</v>
      </c>
      <c r="H53" s="11" t="s">
        <v>26</v>
      </c>
    </row>
    <row r="54" spans="3:8" x14ac:dyDescent="0.35">
      <c r="C54" s="52"/>
      <c r="E54" s="11" t="s">
        <v>6</v>
      </c>
      <c r="F54" t="str">
        <f>IFERROR(_xlfn.IFS(E54="GST Audit","CGST Act ,2017",E54="GSTR","CGST Act ,2017",E54="Stat Audit","Companies Act 2013",E54="Tax Audit","Income Tax Act ,1961",E54="ITR","Income Tax Act ,1961"),"others")</f>
        <v>CGST Act ,2017</v>
      </c>
      <c r="G54" s="15">
        <v>16000</v>
      </c>
      <c r="H54" s="11" t="s">
        <v>26</v>
      </c>
    </row>
    <row r="55" spans="3:8" x14ac:dyDescent="0.35">
      <c r="C55" s="52"/>
      <c r="E55" s="11" t="s">
        <v>34</v>
      </c>
      <c r="F55" t="str">
        <f>IFERROR(_xlfn.IFS(E55="GST Audit","CGST Act ,2017",E55="GSTR","CGST Act ,2017",E55="Stat Audit","Companies Act 2013",E55="Tax Audit","Income Tax Act ,1961",E55="ITR","Income Tax Act ,1961"),"others")</f>
        <v>CGST Act ,2017</v>
      </c>
      <c r="G55" s="15">
        <v>20000</v>
      </c>
      <c r="H55" s="11" t="s">
        <v>27</v>
      </c>
    </row>
    <row r="56" spans="3:8" x14ac:dyDescent="0.35">
      <c r="C56" s="52"/>
      <c r="E56" s="11" t="s">
        <v>36</v>
      </c>
      <c r="F56" t="str">
        <f>IFERROR(_xlfn.IFS(E56="GST Audit","CGST Act ,2017",E56="GSTR","CGST Act ,2017",E56="Stat Audit","Companies Act 2013",E56="Tax Audit","Income Tax Act ,1961",E56="ITR","Income Tax Act ,1961"),"others")</f>
        <v>Companies Act 2013</v>
      </c>
      <c r="G56" s="15">
        <v>20000</v>
      </c>
      <c r="H56" s="11" t="s">
        <v>31</v>
      </c>
    </row>
    <row r="57" spans="3:8" x14ac:dyDescent="0.35">
      <c r="C57" s="52"/>
      <c r="E57" s="11" t="s">
        <v>6</v>
      </c>
      <c r="F57" t="str">
        <f>IFERROR(_xlfn.IFS(E57="GST Audit","CGST Act ,2017",E57="GSTR","CGST Act ,2017",E57="Stat Audit","Companies Act 2013",E57="Tax Audit","Income Tax Act ,1961",E57="ITR","Income Tax Act ,1961"),"others")</f>
        <v>CGST Act ,2017</v>
      </c>
      <c r="G57" s="15">
        <v>16000</v>
      </c>
      <c r="H57" s="11" t="s">
        <v>28</v>
      </c>
    </row>
    <row r="58" spans="3:8" x14ac:dyDescent="0.35">
      <c r="C58" s="52"/>
      <c r="E58" s="11" t="s">
        <v>6</v>
      </c>
      <c r="F58" t="str">
        <f>IFERROR(_xlfn.IFS(E58="GST Audit","CGST Act ,2017",E58="GSTR","CGST Act ,2017",E58="Stat Audit","Companies Act 2013",E58="Tax Audit","Income Tax Act ,1961",E58="ITR","Income Tax Act ,1961"),"others")</f>
        <v>CGST Act ,2017</v>
      </c>
      <c r="G58" s="15">
        <v>27000</v>
      </c>
      <c r="H58" s="11" t="s">
        <v>25</v>
      </c>
    </row>
    <row r="59" spans="3:8" x14ac:dyDescent="0.35">
      <c r="C59" s="52"/>
      <c r="E59" s="11" t="s">
        <v>37</v>
      </c>
      <c r="F59" t="str">
        <f>IFERROR(_xlfn.IFS(E59="GST Audit","CGST Act ,2017",E59="GSTR","CGST Act ,2017",E59="Stat Audit","Companies Act 2013",E59="Tax Audit","Income Tax Act ,1961",E59="ITR","Income Tax Act ,1961"),"others")</f>
        <v>others</v>
      </c>
      <c r="G59" s="15">
        <v>27000</v>
      </c>
      <c r="H59" s="11" t="s">
        <v>29</v>
      </c>
    </row>
    <row r="60" spans="3:8" x14ac:dyDescent="0.35">
      <c r="C60" s="52"/>
      <c r="E60" s="11" t="s">
        <v>5</v>
      </c>
      <c r="F60" t="str">
        <f>IFERROR(_xlfn.IFS(E60="GST Audit","CGST Act ,2017",E60="GSTR","CGST Act ,2017",E60="Stat Audit","Companies Act 2013",E60="Tax Audit","Income Tax Act ,1961",E60="ITR","Income Tax Act ,1961"),"others")</f>
        <v>Income Tax Act ,1961</v>
      </c>
      <c r="G60" s="15">
        <v>12000</v>
      </c>
      <c r="H60" s="11" t="s">
        <v>30</v>
      </c>
    </row>
    <row r="61" spans="3:8" x14ac:dyDescent="0.35">
      <c r="C61" s="52"/>
      <c r="E61" s="11" t="s">
        <v>35</v>
      </c>
      <c r="F61" t="str">
        <f>IFERROR(_xlfn.IFS(E61="GST Audit","CGST Act ,2017",E61="GSTR","CGST Act ,2017",E61="Stat Audit","Companies Act 2013",E61="Tax Audit","Income Tax Act ,1961",E61="ITR","Income Tax Act ,1961"),"others")</f>
        <v>Income Tax Act ,1961</v>
      </c>
      <c r="G61" s="15">
        <v>21000</v>
      </c>
      <c r="H61" s="11" t="s">
        <v>29</v>
      </c>
    </row>
    <row r="62" spans="3:8" x14ac:dyDescent="0.35">
      <c r="C62" s="52"/>
      <c r="E62" s="11" t="s">
        <v>35</v>
      </c>
      <c r="F62" t="str">
        <f>IFERROR(_xlfn.IFS(E62="GST Audit","CGST Act ,2017",E62="GSTR","CGST Act ,2017",E62="Stat Audit","Companies Act 2013",E62="Tax Audit","Income Tax Act ,1961",E62="ITR","Income Tax Act ,1961"),"others")</f>
        <v>Income Tax Act ,1961</v>
      </c>
      <c r="G62" s="15">
        <v>22000</v>
      </c>
      <c r="H62" s="11" t="s">
        <v>26</v>
      </c>
    </row>
    <row r="63" spans="3:8" x14ac:dyDescent="0.35">
      <c r="C63" s="52"/>
      <c r="E63" s="11" t="s">
        <v>6</v>
      </c>
      <c r="F63" t="str">
        <f>IFERROR(_xlfn.IFS(E63="GST Audit","CGST Act ,2017",E63="GSTR","CGST Act ,2017",E63="Stat Audit","Companies Act 2013",E63="Tax Audit","Income Tax Act ,1961",E63="ITR","Income Tax Act ,1961"),"others")</f>
        <v>CGST Act ,2017</v>
      </c>
      <c r="G63" s="15">
        <v>13000</v>
      </c>
      <c r="H63" s="11" t="s">
        <v>25</v>
      </c>
    </row>
    <row r="64" spans="3:8" x14ac:dyDescent="0.35">
      <c r="C64" s="52"/>
      <c r="E64" s="11" t="s">
        <v>34</v>
      </c>
      <c r="F64" t="str">
        <f>IFERROR(_xlfn.IFS(E64="GST Audit","CGST Act ,2017",E64="GSTR","CGST Act ,2017",E64="Stat Audit","Companies Act 2013",E64="Tax Audit","Income Tax Act ,1961",E64="ITR","Income Tax Act ,1961"),"others")</f>
        <v>CGST Act ,2017</v>
      </c>
      <c r="G64" s="15">
        <v>20000</v>
      </c>
      <c r="H64" s="11" t="s">
        <v>29</v>
      </c>
    </row>
    <row r="65" spans="3:8" x14ac:dyDescent="0.35">
      <c r="C65" s="52"/>
      <c r="E65" s="11" t="s">
        <v>6</v>
      </c>
      <c r="F65" t="str">
        <f>IFERROR(_xlfn.IFS(E65="GST Audit","CGST Act ,2017",E65="GSTR","CGST Act ,2017",E65="Stat Audit","Companies Act 2013",E65="Tax Audit","Income Tax Act ,1961",E65="ITR","Income Tax Act ,1961"),"others")</f>
        <v>CGST Act ,2017</v>
      </c>
      <c r="G65" s="15">
        <v>13000</v>
      </c>
      <c r="H65" s="11" t="s">
        <v>31</v>
      </c>
    </row>
    <row r="66" spans="3:8" x14ac:dyDescent="0.35">
      <c r="C66" s="52"/>
      <c r="E66" s="11" t="s">
        <v>5</v>
      </c>
      <c r="F66" t="str">
        <f>IFERROR(_xlfn.IFS(E66="GST Audit","CGST Act ,2017",E66="GSTR","CGST Act ,2017",E66="Stat Audit","Companies Act 2013",E66="Tax Audit","Income Tax Act ,1961",E66="ITR","Income Tax Act ,1961"),"others")</f>
        <v>Income Tax Act ,1961</v>
      </c>
      <c r="G66" s="15">
        <v>10000</v>
      </c>
      <c r="H66" s="11" t="s">
        <v>25</v>
      </c>
    </row>
    <row r="67" spans="3:8" x14ac:dyDescent="0.35">
      <c r="C67" s="52"/>
      <c r="E67" s="11" t="s">
        <v>5</v>
      </c>
      <c r="F67" t="str">
        <f>IFERROR(_xlfn.IFS(E67="GST Audit","CGST Act ,2017",E67="GSTR","CGST Act ,2017",E67="Stat Audit","Companies Act 2013",E67="Tax Audit","Income Tax Act ,1961",E67="ITR","Income Tax Act ,1961"),"others")</f>
        <v>Income Tax Act ,1961</v>
      </c>
      <c r="G67" s="15">
        <v>14000</v>
      </c>
      <c r="H67" s="11" t="s">
        <v>31</v>
      </c>
    </row>
    <row r="68" spans="3:8" x14ac:dyDescent="0.35">
      <c r="C68" s="52"/>
      <c r="E68" s="11" t="s">
        <v>5</v>
      </c>
      <c r="F68" t="str">
        <f>IFERROR(_xlfn.IFS(E68="GST Audit","CGST Act ,2017",E68="GSTR","CGST Act ,2017",E68="Stat Audit","Companies Act 2013",E68="Tax Audit","Income Tax Act ,1961",E68="ITR","Income Tax Act ,1961"),"others")</f>
        <v>Income Tax Act ,1961</v>
      </c>
      <c r="G68" s="15">
        <v>24000</v>
      </c>
      <c r="H68" s="11" t="s">
        <v>28</v>
      </c>
    </row>
    <row r="69" spans="3:8" x14ac:dyDescent="0.35">
      <c r="C69" s="52"/>
      <c r="E69" s="11" t="s">
        <v>34</v>
      </c>
      <c r="F69" t="str">
        <f>IFERROR(_xlfn.IFS(E69="GST Audit","CGST Act ,2017",E69="GSTR","CGST Act ,2017",E69="Stat Audit","Companies Act 2013",E69="Tax Audit","Income Tax Act ,1961",E69="ITR","Income Tax Act ,1961"),"others")</f>
        <v>CGST Act ,2017</v>
      </c>
      <c r="G69" s="15">
        <v>13000</v>
      </c>
      <c r="H69" s="11" t="s">
        <v>27</v>
      </c>
    </row>
    <row r="70" spans="3:8" x14ac:dyDescent="0.35">
      <c r="C70" s="52"/>
      <c r="E70" s="11" t="s">
        <v>6</v>
      </c>
      <c r="F70" t="str">
        <f>IFERROR(_xlfn.IFS(E70="GST Audit","CGST Act ,2017",E70="GSTR","CGST Act ,2017",E70="Stat Audit","Companies Act 2013",E70="Tax Audit","Income Tax Act ,1961",E70="ITR","Income Tax Act ,1961"),"others")</f>
        <v>CGST Act ,2017</v>
      </c>
      <c r="G70" s="15">
        <v>15000</v>
      </c>
      <c r="H70" s="11" t="s">
        <v>30</v>
      </c>
    </row>
    <row r="71" spans="3:8" x14ac:dyDescent="0.35">
      <c r="C71" s="52"/>
      <c r="E71" s="11" t="s">
        <v>34</v>
      </c>
      <c r="F71" t="str">
        <f>IFERROR(_xlfn.IFS(E71="GST Audit","CGST Act ,2017",E71="GSTR","CGST Act ,2017",E71="Stat Audit","Companies Act 2013",E71="Tax Audit","Income Tax Act ,1961",E71="ITR","Income Tax Act ,1961"),"others")</f>
        <v>CGST Act ,2017</v>
      </c>
      <c r="G71" s="15">
        <v>21000</v>
      </c>
      <c r="H71" s="11" t="s">
        <v>26</v>
      </c>
    </row>
    <row r="72" spans="3:8" x14ac:dyDescent="0.35">
      <c r="C72" s="52"/>
      <c r="E72" s="11" t="s">
        <v>36</v>
      </c>
      <c r="F72" t="str">
        <f>IFERROR(_xlfn.IFS(E72="GST Audit","CGST Act ,2017",E72="GSTR","CGST Act ,2017",E72="Stat Audit","Companies Act 2013",E72="Tax Audit","Income Tax Act ,1961",E72="ITR","Income Tax Act ,1961"),"others")</f>
        <v>Companies Act 2013</v>
      </c>
      <c r="G72" s="15">
        <v>12000</v>
      </c>
      <c r="H72" s="11" t="s">
        <v>29</v>
      </c>
    </row>
    <row r="73" spans="3:8" x14ac:dyDescent="0.35">
      <c r="C73" s="52"/>
      <c r="E73" s="11" t="s">
        <v>6</v>
      </c>
      <c r="F73" t="str">
        <f>IFERROR(_xlfn.IFS(E73="GST Audit","CGST Act ,2017",E73="GSTR","CGST Act ,2017",E73="Stat Audit","Companies Act 2013",E73="Tax Audit","Income Tax Act ,1961",E73="ITR","Income Tax Act ,1961"),"others")</f>
        <v>CGST Act ,2017</v>
      </c>
      <c r="G73" s="15">
        <v>12000</v>
      </c>
      <c r="H73" s="11" t="s">
        <v>26</v>
      </c>
    </row>
    <row r="74" spans="3:8" x14ac:dyDescent="0.35">
      <c r="C74" s="52"/>
      <c r="E74" s="11" t="s">
        <v>35</v>
      </c>
      <c r="F74" t="str">
        <f>IFERROR(_xlfn.IFS(E74="GST Audit","CGST Act ,2017",E74="GSTR","CGST Act ,2017",E74="Stat Audit","Companies Act 2013",E74="Tax Audit","Income Tax Act ,1961",E74="ITR","Income Tax Act ,1961"),"others")</f>
        <v>Income Tax Act ,1961</v>
      </c>
      <c r="G74" s="15">
        <v>21000</v>
      </c>
      <c r="H74" s="11" t="s">
        <v>25</v>
      </c>
    </row>
    <row r="75" spans="3:8" x14ac:dyDescent="0.35">
      <c r="C75" s="52"/>
      <c r="E75" s="11" t="s">
        <v>5</v>
      </c>
      <c r="F75" t="str">
        <f>IFERROR(_xlfn.IFS(E75="GST Audit","CGST Act ,2017",E75="GSTR","CGST Act ,2017",E75="Stat Audit","Companies Act 2013",E75="Tax Audit","Income Tax Act ,1961",E75="ITR","Income Tax Act ,1961"),"others")</f>
        <v>Income Tax Act ,1961</v>
      </c>
      <c r="G75" s="15">
        <v>9000</v>
      </c>
      <c r="H75" s="11" t="s">
        <v>26</v>
      </c>
    </row>
    <row r="76" spans="3:8" x14ac:dyDescent="0.35">
      <c r="C76" s="52"/>
      <c r="E76" s="11" t="s">
        <v>36</v>
      </c>
      <c r="F76" t="str">
        <f>IFERROR(_xlfn.IFS(E76="GST Audit","CGST Act ,2017",E76="GSTR","CGST Act ,2017",E76="Stat Audit","Companies Act 2013",E76="Tax Audit","Income Tax Act ,1961",E76="ITR","Income Tax Act ,1961"),"others")</f>
        <v>Companies Act 2013</v>
      </c>
      <c r="G76" s="15">
        <v>29000</v>
      </c>
      <c r="H76" s="11" t="s">
        <v>28</v>
      </c>
    </row>
    <row r="77" spans="3:8" x14ac:dyDescent="0.35">
      <c r="C77" s="52"/>
      <c r="E77" s="11" t="s">
        <v>6</v>
      </c>
      <c r="F77" t="str">
        <f>IFERROR(_xlfn.IFS(E77="GST Audit","CGST Act ,2017",E77="GSTR","CGST Act ,2017",E77="Stat Audit","Companies Act 2013",E77="Tax Audit","Income Tax Act ,1961",E77="ITR","Income Tax Act ,1961"),"others")</f>
        <v>CGST Act ,2017</v>
      </c>
      <c r="G77" s="15">
        <v>12000</v>
      </c>
      <c r="H77" s="11" t="s">
        <v>26</v>
      </c>
    </row>
    <row r="78" spans="3:8" x14ac:dyDescent="0.35">
      <c r="C78" s="52"/>
      <c r="E78" s="11" t="s">
        <v>5</v>
      </c>
      <c r="F78" t="str">
        <f>IFERROR(_xlfn.IFS(E78="GST Audit","CGST Act ,2017",E78="GSTR","CGST Act ,2017",E78="Stat Audit","Companies Act 2013",E78="Tax Audit","Income Tax Act ,1961",E78="ITR","Income Tax Act ,1961"),"others")</f>
        <v>Income Tax Act ,1961</v>
      </c>
      <c r="G78" s="15">
        <v>14000</v>
      </c>
      <c r="H78" s="11" t="s">
        <v>28</v>
      </c>
    </row>
    <row r="79" spans="3:8" x14ac:dyDescent="0.35">
      <c r="C79" s="52"/>
      <c r="E79" s="11" t="s">
        <v>6</v>
      </c>
      <c r="F79" t="str">
        <f>IFERROR(_xlfn.IFS(E79="GST Audit","CGST Act ,2017",E79="GSTR","CGST Act ,2017",E79="Stat Audit","Companies Act 2013",E79="Tax Audit","Income Tax Act ,1961",E79="ITR","Income Tax Act ,1961"),"others")</f>
        <v>CGST Act ,2017</v>
      </c>
      <c r="G79" s="15">
        <v>26000</v>
      </c>
      <c r="H79" s="11" t="s">
        <v>27</v>
      </c>
    </row>
    <row r="80" spans="3:8" x14ac:dyDescent="0.35">
      <c r="C80" s="52"/>
      <c r="E80" s="11" t="s">
        <v>6</v>
      </c>
      <c r="F80" t="str">
        <f>IFERROR(_xlfn.IFS(E80="GST Audit","CGST Act ,2017",E80="GSTR","CGST Act ,2017",E80="Stat Audit","Companies Act 2013",E80="Tax Audit","Income Tax Act ,1961",E80="ITR","Income Tax Act ,1961"),"others")</f>
        <v>CGST Act ,2017</v>
      </c>
      <c r="G80" s="15">
        <v>23000</v>
      </c>
      <c r="H80" s="11" t="s">
        <v>31</v>
      </c>
    </row>
    <row r="81" spans="3:8" x14ac:dyDescent="0.35">
      <c r="C81" s="52"/>
      <c r="E81" s="11" t="s">
        <v>6</v>
      </c>
      <c r="F81" t="str">
        <f>IFERROR(_xlfn.IFS(E81="GST Audit","CGST Act ,2017",E81="GSTR","CGST Act ,2017",E81="Stat Audit","Companies Act 2013",E81="Tax Audit","Income Tax Act ,1961",E81="ITR","Income Tax Act ,1961"),"others")</f>
        <v>CGST Act ,2017</v>
      </c>
      <c r="G81" s="15">
        <v>22000</v>
      </c>
      <c r="H81" s="11" t="s">
        <v>30</v>
      </c>
    </row>
    <row r="82" spans="3:8" x14ac:dyDescent="0.35">
      <c r="C82" s="52"/>
      <c r="E82" s="11" t="s">
        <v>34</v>
      </c>
      <c r="F82" t="str">
        <f>IFERROR(_xlfn.IFS(E82="GST Audit","CGST Act ,2017",E82="GSTR","CGST Act ,2017",E82="Stat Audit","Companies Act 2013",E82="Tax Audit","Income Tax Act ,1961",E82="ITR","Income Tax Act ,1961"),"others")</f>
        <v>CGST Act ,2017</v>
      </c>
      <c r="G82" s="15">
        <v>16000</v>
      </c>
      <c r="H82" s="11" t="s">
        <v>29</v>
      </c>
    </row>
    <row r="83" spans="3:8" x14ac:dyDescent="0.35">
      <c r="C83" s="52"/>
      <c r="E83" s="11" t="s">
        <v>6</v>
      </c>
      <c r="F83" t="str">
        <f>IFERROR(_xlfn.IFS(E83="GST Audit","CGST Act ,2017",E83="GSTR","CGST Act ,2017",E83="Stat Audit","Companies Act 2013",E83="Tax Audit","Income Tax Act ,1961",E83="ITR","Income Tax Act ,1961"),"others")</f>
        <v>CGST Act ,2017</v>
      </c>
      <c r="G83" s="15">
        <v>17000</v>
      </c>
      <c r="H83" s="11" t="s">
        <v>26</v>
      </c>
    </row>
    <row r="84" spans="3:8" x14ac:dyDescent="0.35">
      <c r="C84" s="52"/>
      <c r="E84" s="11" t="s">
        <v>5</v>
      </c>
      <c r="F84" t="str">
        <f>IFERROR(_xlfn.IFS(E84="GST Audit","CGST Act ,2017",E84="GSTR","CGST Act ,2017",E84="Stat Audit","Companies Act 2013",E84="Tax Audit","Income Tax Act ,1961",E84="ITR","Income Tax Act ,1961"),"others")</f>
        <v>Income Tax Act ,1961</v>
      </c>
      <c r="G84" s="15">
        <v>9000</v>
      </c>
      <c r="H84" s="11" t="s">
        <v>26</v>
      </c>
    </row>
    <row r="85" spans="3:8" x14ac:dyDescent="0.35">
      <c r="C85" s="52"/>
      <c r="E85" s="11" t="s">
        <v>5</v>
      </c>
      <c r="F85" t="str">
        <f>IFERROR(_xlfn.IFS(E85="GST Audit","CGST Act ,2017",E85="GSTR","CGST Act ,2017",E85="Stat Audit","Companies Act 2013",E85="Tax Audit","Income Tax Act ,1961",E85="ITR","Income Tax Act ,1961"),"others")</f>
        <v>Income Tax Act ,1961</v>
      </c>
      <c r="G85" s="15">
        <v>13000</v>
      </c>
      <c r="H85" s="11" t="s">
        <v>27</v>
      </c>
    </row>
    <row r="86" spans="3:8" x14ac:dyDescent="0.35">
      <c r="C86" s="52"/>
      <c r="E86" s="11" t="s">
        <v>6</v>
      </c>
      <c r="F86" t="str">
        <f>IFERROR(_xlfn.IFS(E86="GST Audit","CGST Act ,2017",E86="GSTR","CGST Act ,2017",E86="Stat Audit","Companies Act 2013",E86="Tax Audit","Income Tax Act ,1961",E86="ITR","Income Tax Act ,1961"),"others")</f>
        <v>CGST Act ,2017</v>
      </c>
      <c r="G86" s="15">
        <v>16000</v>
      </c>
      <c r="H86" s="11" t="s">
        <v>26</v>
      </c>
    </row>
    <row r="87" spans="3:8" x14ac:dyDescent="0.35">
      <c r="C87" s="52"/>
      <c r="E87" s="11" t="s">
        <v>35</v>
      </c>
      <c r="F87" t="str">
        <f>IFERROR(_xlfn.IFS(E87="GST Audit","CGST Act ,2017",E87="GSTR","CGST Act ,2017",E87="Stat Audit","Companies Act 2013",E87="Tax Audit","Income Tax Act ,1961",E87="ITR","Income Tax Act ,1961"),"others")</f>
        <v>Income Tax Act ,1961</v>
      </c>
      <c r="G87" s="15">
        <v>21000</v>
      </c>
      <c r="H87" s="11" t="s">
        <v>28</v>
      </c>
    </row>
    <row r="88" spans="3:8" x14ac:dyDescent="0.35">
      <c r="C88" s="52"/>
      <c r="E88" s="11" t="s">
        <v>6</v>
      </c>
      <c r="F88" t="str">
        <f>IFERROR(_xlfn.IFS(E88="GST Audit","CGST Act ,2017",E88="GSTR","CGST Act ,2017",E88="Stat Audit","Companies Act 2013",E88="Tax Audit","Income Tax Act ,1961",E88="ITR","Income Tax Act ,1961"),"others")</f>
        <v>CGST Act ,2017</v>
      </c>
      <c r="G88" s="15">
        <v>18000</v>
      </c>
      <c r="H88" s="11" t="s">
        <v>29</v>
      </c>
    </row>
    <row r="89" spans="3:8" x14ac:dyDescent="0.35">
      <c r="C89" s="52"/>
      <c r="E89" s="11" t="s">
        <v>5</v>
      </c>
      <c r="F89" t="str">
        <f>IFERROR(_xlfn.IFS(E89="GST Audit","CGST Act ,2017",E89="GSTR","CGST Act ,2017",E89="Stat Audit","Companies Act 2013",E89="Tax Audit","Income Tax Act ,1961",E89="ITR","Income Tax Act ,1961"),"others")</f>
        <v>Income Tax Act ,1961</v>
      </c>
      <c r="G89" s="15">
        <v>18000</v>
      </c>
      <c r="H89" s="11" t="s">
        <v>31</v>
      </c>
    </row>
    <row r="90" spans="3:8" x14ac:dyDescent="0.35">
      <c r="C90" s="52"/>
      <c r="E90" s="11" t="s">
        <v>6</v>
      </c>
      <c r="F90" t="str">
        <f>IFERROR(_xlfn.IFS(E90="GST Audit","CGST Act ,2017",E90="GSTR","CGST Act ,2017",E90="Stat Audit","Companies Act 2013",E90="Tax Audit","Income Tax Act ,1961",E90="ITR","Income Tax Act ,1961"),"others")</f>
        <v>CGST Act ,2017</v>
      </c>
      <c r="G90" s="15">
        <v>10000</v>
      </c>
      <c r="H90" s="11" t="s">
        <v>26</v>
      </c>
    </row>
    <row r="91" spans="3:8" x14ac:dyDescent="0.35">
      <c r="C91" s="52"/>
      <c r="E91" s="11" t="s">
        <v>35</v>
      </c>
      <c r="F91" t="str">
        <f>IFERROR(_xlfn.IFS(E91="GST Audit","CGST Act ,2017",E91="GSTR","CGST Act ,2017",E91="Stat Audit","Companies Act 2013",E91="Tax Audit","Income Tax Act ,1961",E91="ITR","Income Tax Act ,1961"),"others")</f>
        <v>Income Tax Act ,1961</v>
      </c>
      <c r="G91" s="15">
        <v>22000</v>
      </c>
      <c r="H91" s="11" t="s">
        <v>26</v>
      </c>
    </row>
    <row r="92" spans="3:8" x14ac:dyDescent="0.35">
      <c r="C92" s="52"/>
      <c r="E92" s="11" t="s">
        <v>6</v>
      </c>
      <c r="F92" t="str">
        <f>IFERROR(_xlfn.IFS(E92="GST Audit","CGST Act ,2017",E92="GSTR","CGST Act ,2017",E92="Stat Audit","Companies Act 2013",E92="Tax Audit","Income Tax Act ,1961",E92="ITR","Income Tax Act ,1961"),"others")</f>
        <v>CGST Act ,2017</v>
      </c>
      <c r="G92" s="15">
        <v>30000</v>
      </c>
      <c r="H92" s="11" t="s">
        <v>27</v>
      </c>
    </row>
    <row r="93" spans="3:8" x14ac:dyDescent="0.35">
      <c r="C93" s="52"/>
      <c r="E93" s="11" t="s">
        <v>5</v>
      </c>
      <c r="F93" t="str">
        <f>IFERROR(_xlfn.IFS(E93="GST Audit","CGST Act ,2017",E93="GSTR","CGST Act ,2017",E93="Stat Audit","Companies Act 2013",E93="Tax Audit","Income Tax Act ,1961",E93="ITR","Income Tax Act ,1961"),"others")</f>
        <v>Income Tax Act ,1961</v>
      </c>
      <c r="G93" s="15">
        <v>16000</v>
      </c>
      <c r="H93" s="11" t="s">
        <v>31</v>
      </c>
    </row>
    <row r="94" spans="3:8" x14ac:dyDescent="0.35">
      <c r="C94" s="52"/>
      <c r="E94" s="11" t="s">
        <v>34</v>
      </c>
      <c r="F94" t="str">
        <f>IFERROR(_xlfn.IFS(E94="GST Audit","CGST Act ,2017",E94="GSTR","CGST Act ,2017",E94="Stat Audit","Companies Act 2013",E94="Tax Audit","Income Tax Act ,1961",E94="ITR","Income Tax Act ,1961"),"others")</f>
        <v>CGST Act ,2017</v>
      </c>
      <c r="G94" s="15">
        <v>18000</v>
      </c>
      <c r="H94" s="11" t="s">
        <v>27</v>
      </c>
    </row>
    <row r="95" spans="3:8" x14ac:dyDescent="0.35">
      <c r="C95" s="52"/>
      <c r="E95" s="11" t="s">
        <v>6</v>
      </c>
      <c r="F95" t="str">
        <f>IFERROR(_xlfn.IFS(E95="GST Audit","CGST Act ,2017",E95="GSTR","CGST Act ,2017",E95="Stat Audit","Companies Act 2013",E95="Tax Audit","Income Tax Act ,1961",E95="ITR","Income Tax Act ,1961"),"others")</f>
        <v>CGST Act ,2017</v>
      </c>
      <c r="G95" s="15">
        <v>24000</v>
      </c>
      <c r="H95" s="11" t="s">
        <v>28</v>
      </c>
    </row>
    <row r="96" spans="3:8" x14ac:dyDescent="0.35">
      <c r="C96" s="52"/>
      <c r="E96" s="11" t="s">
        <v>6</v>
      </c>
      <c r="F96" t="str">
        <f>IFERROR(_xlfn.IFS(E96="GST Audit","CGST Act ,2017",E96="GSTR","CGST Act ,2017",E96="Stat Audit","Companies Act 2013",E96="Tax Audit","Income Tax Act ,1961",E96="ITR","Income Tax Act ,1961"),"others")</f>
        <v>CGST Act ,2017</v>
      </c>
      <c r="G96" s="15">
        <v>24000</v>
      </c>
      <c r="H96" s="11" t="s">
        <v>29</v>
      </c>
    </row>
    <row r="97" spans="3:8" x14ac:dyDescent="0.35">
      <c r="C97" s="52"/>
      <c r="E97" s="11" t="s">
        <v>34</v>
      </c>
      <c r="F97" t="str">
        <f>IFERROR(_xlfn.IFS(E97="GST Audit","CGST Act ,2017",E97="GSTR","CGST Act ,2017",E97="Stat Audit","Companies Act 2013",E97="Tax Audit","Income Tax Act ,1961",E97="ITR","Income Tax Act ,1961"),"others")</f>
        <v>CGST Act ,2017</v>
      </c>
      <c r="G97" s="15">
        <v>19000</v>
      </c>
      <c r="H97" s="11" t="s">
        <v>27</v>
      </c>
    </row>
    <row r="98" spans="3:8" x14ac:dyDescent="0.35">
      <c r="C98" s="52"/>
      <c r="E98" s="11" t="s">
        <v>6</v>
      </c>
      <c r="F98" t="str">
        <f>IFERROR(_xlfn.IFS(E98="GST Audit","CGST Act ,2017",E98="GSTR","CGST Act ,2017",E98="Stat Audit","Companies Act 2013",E98="Tax Audit","Income Tax Act ,1961",E98="ITR","Income Tax Act ,1961"),"others")</f>
        <v>CGST Act ,2017</v>
      </c>
      <c r="G98" s="15">
        <v>20000</v>
      </c>
      <c r="H98" s="11" t="s">
        <v>25</v>
      </c>
    </row>
    <row r="99" spans="3:8" x14ac:dyDescent="0.35">
      <c r="C99" s="52"/>
      <c r="E99" s="11" t="s">
        <v>6</v>
      </c>
      <c r="F99" t="str">
        <f>IFERROR(_xlfn.IFS(E99="GST Audit","CGST Act ,2017",E99="GSTR","CGST Act ,2017",E99="Stat Audit","Companies Act 2013",E99="Tax Audit","Income Tax Act ,1961",E99="ITR","Income Tax Act ,1961"),"others")</f>
        <v>CGST Act ,2017</v>
      </c>
      <c r="G99" s="15">
        <v>21000</v>
      </c>
      <c r="H99" s="11" t="s">
        <v>31</v>
      </c>
    </row>
    <row r="100" spans="3:8" x14ac:dyDescent="0.35">
      <c r="C100" s="52"/>
      <c r="E100" s="11" t="s">
        <v>36</v>
      </c>
      <c r="F100" t="str">
        <f>IFERROR(_xlfn.IFS(E100="GST Audit","CGST Act ,2017",E100="GSTR","CGST Act ,2017",E100="Stat Audit","Companies Act 2013",E100="Tax Audit","Income Tax Act ,1961",E100="ITR","Income Tax Act ,1961"),"others")</f>
        <v>Companies Act 2013</v>
      </c>
      <c r="G100" s="15">
        <v>14000</v>
      </c>
      <c r="H100" s="11" t="s">
        <v>27</v>
      </c>
    </row>
    <row r="101" spans="3:8" x14ac:dyDescent="0.35">
      <c r="C101" s="52"/>
      <c r="E101" s="11" t="s">
        <v>37</v>
      </c>
      <c r="F101" t="str">
        <f>IFERROR(_xlfn.IFS(E101="GST Audit","CGST Act ,2017",E101="GSTR","CGST Act ,2017",E101="Stat Audit","Companies Act 2013",E101="Tax Audit","Income Tax Act ,1961",E101="ITR","Income Tax Act ,1961"),"others")</f>
        <v>others</v>
      </c>
      <c r="G101" s="15">
        <v>22000</v>
      </c>
      <c r="H101" s="11" t="s">
        <v>29</v>
      </c>
    </row>
    <row r="102" spans="3:8" x14ac:dyDescent="0.35">
      <c r="C102" s="52"/>
      <c r="E102" s="11" t="s">
        <v>34</v>
      </c>
      <c r="F102" t="str">
        <f>IFERROR(_xlfn.IFS(E102="GST Audit","CGST Act ,2017",E102="GSTR","CGST Act ,2017",E102="Stat Audit","Companies Act 2013",E102="Tax Audit","Income Tax Act ,1961",E102="ITR","Income Tax Act ,1961"),"others")</f>
        <v>CGST Act ,2017</v>
      </c>
      <c r="G102" s="15">
        <v>19000</v>
      </c>
      <c r="H102" s="11" t="s">
        <v>26</v>
      </c>
    </row>
    <row r="103" spans="3:8" x14ac:dyDescent="0.35">
      <c r="C103" s="52"/>
      <c r="E103" s="11" t="s">
        <v>5</v>
      </c>
      <c r="F103" t="str">
        <f>IFERROR(_xlfn.IFS(E103="GST Audit","CGST Act ,2017",E103="GSTR","CGST Act ,2017",E103="Stat Audit","Companies Act 2013",E103="Tax Audit","Income Tax Act ,1961",E103="ITR","Income Tax Act ,1961"),"others")</f>
        <v>Income Tax Act ,1961</v>
      </c>
      <c r="G103" s="15">
        <v>14000</v>
      </c>
      <c r="H103" s="11" t="s">
        <v>25</v>
      </c>
    </row>
    <row r="104" spans="3:8" x14ac:dyDescent="0.35">
      <c r="C104" s="52"/>
      <c r="E104" s="11" t="s">
        <v>5</v>
      </c>
      <c r="F104" t="str">
        <f>IFERROR(_xlfn.IFS(E104="GST Audit","CGST Act ,2017",E104="GSTR","CGST Act ,2017",E104="Stat Audit","Companies Act 2013",E104="Tax Audit","Income Tax Act ,1961",E104="ITR","Income Tax Act ,1961"),"others")</f>
        <v>Income Tax Act ,1961</v>
      </c>
      <c r="G104" s="15">
        <v>20000</v>
      </c>
      <c r="H104" s="11" t="s">
        <v>26</v>
      </c>
    </row>
    <row r="105" spans="3:8" x14ac:dyDescent="0.35">
      <c r="C105" s="52"/>
      <c r="E105" s="11" t="s">
        <v>5</v>
      </c>
      <c r="F105" t="str">
        <f>IFERROR(_xlfn.IFS(E105="GST Audit","CGST Act ,2017",E105="GSTR","CGST Act ,2017",E105="Stat Audit","Companies Act 2013",E105="Tax Audit","Income Tax Act ,1961",E105="ITR","Income Tax Act ,1961"),"others")</f>
        <v>Income Tax Act ,1961</v>
      </c>
      <c r="G105" s="15">
        <v>15000</v>
      </c>
      <c r="H105" s="11" t="s">
        <v>29</v>
      </c>
    </row>
    <row r="106" spans="3:8" x14ac:dyDescent="0.35">
      <c r="C106" s="52"/>
      <c r="E106" s="11" t="s">
        <v>36</v>
      </c>
      <c r="F106" t="str">
        <f>IFERROR(_xlfn.IFS(E106="GST Audit","CGST Act ,2017",E106="GSTR","CGST Act ,2017",E106="Stat Audit","Companies Act 2013",E106="Tax Audit","Income Tax Act ,1961",E106="ITR","Income Tax Act ,1961"),"others")</f>
        <v>Companies Act 2013</v>
      </c>
      <c r="G106" s="15">
        <v>17000</v>
      </c>
      <c r="H106" s="11" t="s">
        <v>27</v>
      </c>
    </row>
    <row r="107" spans="3:8" x14ac:dyDescent="0.35">
      <c r="C107" s="52"/>
      <c r="E107" s="11" t="s">
        <v>6</v>
      </c>
      <c r="F107" t="str">
        <f>IFERROR(_xlfn.IFS(E107="GST Audit","CGST Act ,2017",E107="GSTR","CGST Act ,2017",E107="Stat Audit","Companies Act 2013",E107="Tax Audit","Income Tax Act ,1961",E107="ITR","Income Tax Act ,1961"),"others")</f>
        <v>CGST Act ,2017</v>
      </c>
      <c r="G107" s="15">
        <v>13000</v>
      </c>
      <c r="H107" s="11" t="s">
        <v>26</v>
      </c>
    </row>
    <row r="108" spans="3:8" x14ac:dyDescent="0.35">
      <c r="C108" s="52"/>
      <c r="E108" s="11" t="s">
        <v>6</v>
      </c>
      <c r="F108" t="str">
        <f>IFERROR(_xlfn.IFS(E108="GST Audit","CGST Act ,2017",E108="GSTR","CGST Act ,2017",E108="Stat Audit","Companies Act 2013",E108="Tax Audit","Income Tax Act ,1961",E108="ITR","Income Tax Act ,1961"),"others")</f>
        <v>CGST Act ,2017</v>
      </c>
      <c r="G108" s="15">
        <v>24000</v>
      </c>
      <c r="H108" s="11" t="s">
        <v>30</v>
      </c>
    </row>
    <row r="109" spans="3:8" x14ac:dyDescent="0.35">
      <c r="C109" s="52"/>
      <c r="E109" s="11" t="s">
        <v>37</v>
      </c>
      <c r="F109" t="str">
        <f>IFERROR(_xlfn.IFS(E109="GST Audit","CGST Act ,2017",E109="GSTR","CGST Act ,2017",E109="Stat Audit","Companies Act 2013",E109="Tax Audit","Income Tax Act ,1961",E109="ITR","Income Tax Act ,1961"),"others")</f>
        <v>others</v>
      </c>
      <c r="G109" s="15">
        <v>16000</v>
      </c>
      <c r="H109" s="11" t="s">
        <v>25</v>
      </c>
    </row>
    <row r="110" spans="3:8" x14ac:dyDescent="0.35">
      <c r="C110" s="52"/>
      <c r="E110" s="11" t="s">
        <v>35</v>
      </c>
      <c r="F110" t="str">
        <f>IFERROR(_xlfn.IFS(E110="GST Audit","CGST Act ,2017",E110="GSTR","CGST Act ,2017",E110="Stat Audit","Companies Act 2013",E110="Tax Audit","Income Tax Act ,1961",E110="ITR","Income Tax Act ,1961"),"others")</f>
        <v>Income Tax Act ,1961</v>
      </c>
      <c r="G110" s="15">
        <v>15000</v>
      </c>
      <c r="H110" s="11" t="s">
        <v>27</v>
      </c>
    </row>
    <row r="111" spans="3:8" x14ac:dyDescent="0.35">
      <c r="C111" s="52"/>
      <c r="E111" s="11" t="s">
        <v>35</v>
      </c>
      <c r="F111" t="str">
        <f>IFERROR(_xlfn.IFS(E111="GST Audit","CGST Act ,2017",E111="GSTR","CGST Act ,2017",E111="Stat Audit","Companies Act 2013",E111="Tax Audit","Income Tax Act ,1961",E111="ITR","Income Tax Act ,1961"),"others")</f>
        <v>Income Tax Act ,1961</v>
      </c>
      <c r="G111" s="15">
        <v>15000</v>
      </c>
      <c r="H111" s="11" t="s">
        <v>28</v>
      </c>
    </row>
    <row r="112" spans="3:8" x14ac:dyDescent="0.35">
      <c r="C112" s="52"/>
      <c r="E112" s="11" t="s">
        <v>35</v>
      </c>
      <c r="F112" t="str">
        <f>IFERROR(_xlfn.IFS(E112="GST Audit","CGST Act ,2017",E112="GSTR","CGST Act ,2017",E112="Stat Audit","Companies Act 2013",E112="Tax Audit","Income Tax Act ,1961",E112="ITR","Income Tax Act ,1961"),"others")</f>
        <v>Income Tax Act ,1961</v>
      </c>
      <c r="G112" s="15">
        <v>21000</v>
      </c>
      <c r="H112" s="11" t="s">
        <v>25</v>
      </c>
    </row>
    <row r="113" spans="3:8" x14ac:dyDescent="0.35">
      <c r="C113" s="52"/>
      <c r="E113" s="11" t="s">
        <v>36</v>
      </c>
      <c r="F113" t="str">
        <f>IFERROR(_xlfn.IFS(E113="GST Audit","CGST Act ,2017",E113="GSTR","CGST Act ,2017",E113="Stat Audit","Companies Act 2013",E113="Tax Audit","Income Tax Act ,1961",E113="ITR","Income Tax Act ,1961"),"others")</f>
        <v>Companies Act 2013</v>
      </c>
      <c r="G113" s="15">
        <v>23000</v>
      </c>
      <c r="H113" s="11" t="s">
        <v>29</v>
      </c>
    </row>
    <row r="114" spans="3:8" x14ac:dyDescent="0.35">
      <c r="C114" s="52"/>
      <c r="E114" s="11" t="s">
        <v>6</v>
      </c>
      <c r="F114" t="str">
        <f>IFERROR(_xlfn.IFS(E114="GST Audit","CGST Act ,2017",E114="GSTR","CGST Act ,2017",E114="Stat Audit","Companies Act 2013",E114="Tax Audit","Income Tax Act ,1961",E114="ITR","Income Tax Act ,1961"),"others")</f>
        <v>CGST Act ,2017</v>
      </c>
      <c r="G114" s="15">
        <v>22000</v>
      </c>
      <c r="H114" s="11" t="s">
        <v>26</v>
      </c>
    </row>
    <row r="115" spans="3:8" x14ac:dyDescent="0.35">
      <c r="C115" s="52"/>
      <c r="E115" s="11" t="s">
        <v>5</v>
      </c>
      <c r="F115" t="str">
        <f>IFERROR(_xlfn.IFS(E115="GST Audit","CGST Act ,2017",E115="GSTR","CGST Act ,2017",E115="Stat Audit","Companies Act 2013",E115="Tax Audit","Income Tax Act ,1961",E115="ITR","Income Tax Act ,1961"),"others")</f>
        <v>Income Tax Act ,1961</v>
      </c>
      <c r="G115" s="15">
        <v>12000</v>
      </c>
      <c r="H115" s="11" t="s">
        <v>31</v>
      </c>
    </row>
    <row r="116" spans="3:8" x14ac:dyDescent="0.35">
      <c r="C116" s="52"/>
      <c r="E116" s="11" t="s">
        <v>5</v>
      </c>
      <c r="F116" t="str">
        <f>IFERROR(_xlfn.IFS(E116="GST Audit","CGST Act ,2017",E116="GSTR","CGST Act ,2017",E116="Stat Audit","Companies Act 2013",E116="Tax Audit","Income Tax Act ,1961",E116="ITR","Income Tax Act ,1961"),"others")</f>
        <v>Income Tax Act ,1961</v>
      </c>
      <c r="G116" s="15">
        <v>18000</v>
      </c>
      <c r="H116" s="11" t="s">
        <v>26</v>
      </c>
    </row>
    <row r="117" spans="3:8" x14ac:dyDescent="0.35">
      <c r="C117" s="52"/>
      <c r="E117" s="11" t="s">
        <v>5</v>
      </c>
      <c r="F117" t="str">
        <f>IFERROR(_xlfn.IFS(E117="GST Audit","CGST Act ,2017",E117="GSTR","CGST Act ,2017",E117="Stat Audit","Companies Act 2013",E117="Tax Audit","Income Tax Act ,1961",E117="ITR","Income Tax Act ,1961"),"others")</f>
        <v>Income Tax Act ,1961</v>
      </c>
      <c r="G117" s="15">
        <v>16000</v>
      </c>
      <c r="H117" s="11" t="s">
        <v>26</v>
      </c>
    </row>
    <row r="118" spans="3:8" x14ac:dyDescent="0.35">
      <c r="C118" s="52"/>
      <c r="E118" s="11" t="s">
        <v>34</v>
      </c>
      <c r="F118" t="str">
        <f>IFERROR(_xlfn.IFS(E118="GST Audit","CGST Act ,2017",E118="GSTR","CGST Act ,2017",E118="Stat Audit","Companies Act 2013",E118="Tax Audit","Income Tax Act ,1961",E118="ITR","Income Tax Act ,1961"),"others")</f>
        <v>CGST Act ,2017</v>
      </c>
      <c r="G118" s="15">
        <v>28000</v>
      </c>
      <c r="H118" s="11" t="s">
        <v>26</v>
      </c>
    </row>
    <row r="119" spans="3:8" x14ac:dyDescent="0.35">
      <c r="C119" s="52"/>
      <c r="E119" s="11" t="s">
        <v>5</v>
      </c>
      <c r="F119" t="str">
        <f>IFERROR(_xlfn.IFS(E119="GST Audit","CGST Act ,2017",E119="GSTR","CGST Act ,2017",E119="Stat Audit","Companies Act 2013",E119="Tax Audit","Income Tax Act ,1961",E119="ITR","Income Tax Act ,1961"),"others")</f>
        <v>Income Tax Act ,1961</v>
      </c>
      <c r="G119" s="15">
        <v>11000</v>
      </c>
      <c r="H119" s="11" t="s">
        <v>28</v>
      </c>
    </row>
    <row r="120" spans="3:8" x14ac:dyDescent="0.35">
      <c r="C120" s="52"/>
      <c r="E120" s="11" t="s">
        <v>36</v>
      </c>
      <c r="F120" t="str">
        <f>IFERROR(_xlfn.IFS(E120="GST Audit","CGST Act ,2017",E120="GSTR","CGST Act ,2017",E120="Stat Audit","Companies Act 2013",E120="Tax Audit","Income Tax Act ,1961",E120="ITR","Income Tax Act ,1961"),"others")</f>
        <v>Companies Act 2013</v>
      </c>
      <c r="G120" s="15">
        <v>22000</v>
      </c>
      <c r="H120" s="11" t="s">
        <v>29</v>
      </c>
    </row>
    <row r="121" spans="3:8" x14ac:dyDescent="0.35">
      <c r="C121" s="52"/>
      <c r="E121" s="11" t="s">
        <v>6</v>
      </c>
      <c r="F121" t="str">
        <f>IFERROR(_xlfn.IFS(E121="GST Audit","CGST Act ,2017",E121="GSTR","CGST Act ,2017",E121="Stat Audit","Companies Act 2013",E121="Tax Audit","Income Tax Act ,1961",E121="ITR","Income Tax Act ,1961"),"others")</f>
        <v>CGST Act ,2017</v>
      </c>
      <c r="G121" s="15">
        <v>12000</v>
      </c>
      <c r="H121" s="11" t="s">
        <v>26</v>
      </c>
    </row>
    <row r="122" spans="3:8" x14ac:dyDescent="0.35">
      <c r="C122" s="52"/>
      <c r="E122" s="11" t="s">
        <v>5</v>
      </c>
      <c r="F122" t="str">
        <f>IFERROR(_xlfn.IFS(E122="GST Audit","CGST Act ,2017",E122="GSTR","CGST Act ,2017",E122="Stat Audit","Companies Act 2013",E122="Tax Audit","Income Tax Act ,1961",E122="ITR","Income Tax Act ,1961"),"others")</f>
        <v>Income Tax Act ,1961</v>
      </c>
      <c r="G122" s="15">
        <v>20000</v>
      </c>
      <c r="H122" s="11" t="s">
        <v>28</v>
      </c>
    </row>
    <row r="123" spans="3:8" x14ac:dyDescent="0.35">
      <c r="C123" s="52"/>
      <c r="E123" s="11" t="s">
        <v>5</v>
      </c>
      <c r="F123" t="str">
        <f>IFERROR(_xlfn.IFS(E123="GST Audit","CGST Act ,2017",E123="GSTR","CGST Act ,2017",E123="Stat Audit","Companies Act 2013",E123="Tax Audit","Income Tax Act ,1961",E123="ITR","Income Tax Act ,1961"),"others")</f>
        <v>Income Tax Act ,1961</v>
      </c>
      <c r="G123" s="15">
        <v>15000</v>
      </c>
      <c r="H123" s="11" t="s">
        <v>31</v>
      </c>
    </row>
    <row r="124" spans="3:8" x14ac:dyDescent="0.35">
      <c r="C124" s="52"/>
      <c r="E124" s="11" t="s">
        <v>36</v>
      </c>
      <c r="F124" t="str">
        <f>IFERROR(_xlfn.IFS(E124="GST Audit","CGST Act ,2017",E124="GSTR","CGST Act ,2017",E124="Stat Audit","Companies Act 2013",E124="Tax Audit","Income Tax Act ,1961",E124="ITR","Income Tax Act ,1961"),"others")</f>
        <v>Companies Act 2013</v>
      </c>
      <c r="G124" s="15">
        <v>16000</v>
      </c>
      <c r="H124" s="11" t="s">
        <v>29</v>
      </c>
    </row>
    <row r="125" spans="3:8" x14ac:dyDescent="0.35">
      <c r="C125" s="52"/>
      <c r="E125" s="11" t="s">
        <v>6</v>
      </c>
      <c r="F125" t="str">
        <f>IFERROR(_xlfn.IFS(E125="GST Audit","CGST Act ,2017",E125="GSTR","CGST Act ,2017",E125="Stat Audit","Companies Act 2013",E125="Tax Audit","Income Tax Act ,1961",E125="ITR","Income Tax Act ,1961"),"others")</f>
        <v>CGST Act ,2017</v>
      </c>
      <c r="G125" s="15">
        <v>19000</v>
      </c>
      <c r="H125" s="11" t="s">
        <v>28</v>
      </c>
    </row>
    <row r="126" spans="3:8" x14ac:dyDescent="0.35">
      <c r="C126" s="52"/>
      <c r="E126" s="11" t="s">
        <v>36</v>
      </c>
      <c r="F126" t="str">
        <f>IFERROR(_xlfn.IFS(E126="GST Audit","CGST Act ,2017",E126="GSTR","CGST Act ,2017",E126="Stat Audit","Companies Act 2013",E126="Tax Audit","Income Tax Act ,1961",E126="ITR","Income Tax Act ,1961"),"others")</f>
        <v>Companies Act 2013</v>
      </c>
      <c r="G126" s="15">
        <v>21000</v>
      </c>
      <c r="H126" s="11" t="s">
        <v>27</v>
      </c>
    </row>
    <row r="127" spans="3:8" x14ac:dyDescent="0.35">
      <c r="C127" s="52"/>
      <c r="E127" s="11" t="s">
        <v>36</v>
      </c>
      <c r="F127" t="str">
        <f>IFERROR(_xlfn.IFS(E127="GST Audit","CGST Act ,2017",E127="GSTR","CGST Act ,2017",E127="Stat Audit","Companies Act 2013",E127="Tax Audit","Income Tax Act ,1961",E127="ITR","Income Tax Act ,1961"),"others")</f>
        <v>Companies Act 2013</v>
      </c>
      <c r="G127" s="15">
        <v>22000</v>
      </c>
      <c r="H127" s="11" t="s">
        <v>25</v>
      </c>
    </row>
    <row r="128" spans="3:8" x14ac:dyDescent="0.35">
      <c r="C128" s="52"/>
      <c r="E128" s="11" t="s">
        <v>6</v>
      </c>
      <c r="F128" t="str">
        <f>IFERROR(_xlfn.IFS(E128="GST Audit","CGST Act ,2017",E128="GSTR","CGST Act ,2017",E128="Stat Audit","Companies Act 2013",E128="Tax Audit","Income Tax Act ,1961",E128="ITR","Income Tax Act ,1961"),"others")</f>
        <v>CGST Act ,2017</v>
      </c>
      <c r="G128" s="15">
        <v>7000</v>
      </c>
      <c r="H128" s="11" t="s">
        <v>31</v>
      </c>
    </row>
    <row r="129" spans="3:8" x14ac:dyDescent="0.35">
      <c r="C129" s="52"/>
      <c r="E129" s="11" t="s">
        <v>6</v>
      </c>
      <c r="F129" t="str">
        <f>IFERROR(_xlfn.IFS(E129="GST Audit","CGST Act ,2017",E129="GSTR","CGST Act ,2017",E129="Stat Audit","Companies Act 2013",E129="Tax Audit","Income Tax Act ,1961",E129="ITR","Income Tax Act ,1961"),"others")</f>
        <v>CGST Act ,2017</v>
      </c>
      <c r="G129" s="15">
        <v>11000</v>
      </c>
      <c r="H129" s="11" t="s">
        <v>26</v>
      </c>
    </row>
    <row r="130" spans="3:8" x14ac:dyDescent="0.35">
      <c r="C130" s="52"/>
      <c r="E130" s="11" t="s">
        <v>35</v>
      </c>
      <c r="F130" t="str">
        <f>IFERROR(_xlfn.IFS(E130="GST Audit","CGST Act ,2017",E130="GSTR","CGST Act ,2017",E130="Stat Audit","Companies Act 2013",E130="Tax Audit","Income Tax Act ,1961",E130="ITR","Income Tax Act ,1961"),"others")</f>
        <v>Income Tax Act ,1961</v>
      </c>
      <c r="G130" s="15">
        <v>24000</v>
      </c>
      <c r="H130" s="11" t="s">
        <v>26</v>
      </c>
    </row>
    <row r="131" spans="3:8" x14ac:dyDescent="0.35">
      <c r="C131" s="52"/>
      <c r="E131" s="11" t="s">
        <v>5</v>
      </c>
      <c r="F131" t="str">
        <f>IFERROR(_xlfn.IFS(E131="GST Audit","CGST Act ,2017",E131="GSTR","CGST Act ,2017",E131="Stat Audit","Companies Act 2013",E131="Tax Audit","Income Tax Act ,1961",E131="ITR","Income Tax Act ,1961"),"others")</f>
        <v>Income Tax Act ,1961</v>
      </c>
      <c r="G131" s="15">
        <v>16000</v>
      </c>
      <c r="H131" s="11" t="s">
        <v>26</v>
      </c>
    </row>
    <row r="132" spans="3:8" x14ac:dyDescent="0.35">
      <c r="C132" s="52"/>
      <c r="E132" s="11" t="s">
        <v>6</v>
      </c>
      <c r="F132" t="str">
        <f>IFERROR(_xlfn.IFS(E132="GST Audit","CGST Act ,2017",E132="GSTR","CGST Act ,2017",E132="Stat Audit","Companies Act 2013",E132="Tax Audit","Income Tax Act ,1961",E132="ITR","Income Tax Act ,1961"),"others")</f>
        <v>CGST Act ,2017</v>
      </c>
      <c r="G132" s="15">
        <v>17000</v>
      </c>
      <c r="H132" s="11" t="s">
        <v>31</v>
      </c>
    </row>
    <row r="133" spans="3:8" x14ac:dyDescent="0.35">
      <c r="C133" s="52"/>
      <c r="E133" s="11" t="s">
        <v>6</v>
      </c>
      <c r="F133" t="str">
        <f>IFERROR(_xlfn.IFS(E133="GST Audit","CGST Act ,2017",E133="GSTR","CGST Act ,2017",E133="Stat Audit","Companies Act 2013",E133="Tax Audit","Income Tax Act ,1961",E133="ITR","Income Tax Act ,1961"),"others")</f>
        <v>CGST Act ,2017</v>
      </c>
      <c r="G133" s="15">
        <v>18000</v>
      </c>
      <c r="H133" s="11" t="s">
        <v>28</v>
      </c>
    </row>
    <row r="134" spans="3:8" x14ac:dyDescent="0.35">
      <c r="C134" s="52"/>
      <c r="E134" s="11" t="s">
        <v>35</v>
      </c>
      <c r="F134" t="str">
        <f>IFERROR(_xlfn.IFS(E134="GST Audit","CGST Act ,2017",E134="GSTR","CGST Act ,2017",E134="Stat Audit","Companies Act 2013",E134="Tax Audit","Income Tax Act ,1961",E134="ITR","Income Tax Act ,1961"),"others")</f>
        <v>Income Tax Act ,1961</v>
      </c>
      <c r="G134" s="15">
        <v>19000</v>
      </c>
      <c r="H134" s="11" t="s">
        <v>30</v>
      </c>
    </row>
    <row r="135" spans="3:8" x14ac:dyDescent="0.35">
      <c r="C135" s="52"/>
      <c r="E135" s="11" t="s">
        <v>36</v>
      </c>
      <c r="F135" t="str">
        <f>IFERROR(_xlfn.IFS(E135="GST Audit","CGST Act ,2017",E135="GSTR","CGST Act ,2017",E135="Stat Audit","Companies Act 2013",E135="Tax Audit","Income Tax Act ,1961",E135="ITR","Income Tax Act ,1961"),"others")</f>
        <v>Companies Act 2013</v>
      </c>
      <c r="G135" s="15">
        <v>20000</v>
      </c>
      <c r="H135" s="11" t="s">
        <v>27</v>
      </c>
    </row>
    <row r="136" spans="3:8" x14ac:dyDescent="0.35">
      <c r="C136" s="52"/>
      <c r="E136" s="11" t="s">
        <v>35</v>
      </c>
      <c r="F136" t="str">
        <f>IFERROR(_xlfn.IFS(E136="GST Audit","CGST Act ,2017",E136="GSTR","CGST Act ,2017",E136="Stat Audit","Companies Act 2013",E136="Tax Audit","Income Tax Act ,1961",E136="ITR","Income Tax Act ,1961"),"others")</f>
        <v>Income Tax Act ,1961</v>
      </c>
      <c r="G136" s="15">
        <v>20000</v>
      </c>
      <c r="H136" s="11" t="s">
        <v>27</v>
      </c>
    </row>
    <row r="137" spans="3:8" x14ac:dyDescent="0.35">
      <c r="C137" s="52"/>
      <c r="E137" s="11" t="s">
        <v>35</v>
      </c>
      <c r="F137" t="str">
        <f>IFERROR(_xlfn.IFS(E137="GST Audit","CGST Act ,2017",E137="GSTR","CGST Act ,2017",E137="Stat Audit","Companies Act 2013",E137="Tax Audit","Income Tax Act ,1961",E137="ITR","Income Tax Act ,1961"),"others")</f>
        <v>Income Tax Act ,1961</v>
      </c>
      <c r="G137" s="15">
        <v>15000</v>
      </c>
      <c r="H137" s="11" t="s">
        <v>27</v>
      </c>
    </row>
    <row r="138" spans="3:8" x14ac:dyDescent="0.35">
      <c r="C138" s="52"/>
      <c r="E138" s="11" t="s">
        <v>35</v>
      </c>
      <c r="F138" t="str">
        <f>IFERROR(_xlfn.IFS(E138="GST Audit","CGST Act ,2017",E138="GSTR","CGST Act ,2017",E138="Stat Audit","Companies Act 2013",E138="Tax Audit","Income Tax Act ,1961",E138="ITR","Income Tax Act ,1961"),"others")</f>
        <v>Income Tax Act ,1961</v>
      </c>
      <c r="G138" s="15">
        <v>27000</v>
      </c>
      <c r="H138" s="11" t="s">
        <v>30</v>
      </c>
    </row>
    <row r="139" spans="3:8" x14ac:dyDescent="0.35">
      <c r="C139" s="52"/>
      <c r="E139" s="11" t="s">
        <v>5</v>
      </c>
      <c r="F139" t="str">
        <f>IFERROR(_xlfn.IFS(E139="GST Audit","CGST Act ,2017",E139="GSTR","CGST Act ,2017",E139="Stat Audit","Companies Act 2013",E139="Tax Audit","Income Tax Act ,1961",E139="ITR","Income Tax Act ,1961"),"others")</f>
        <v>Income Tax Act ,1961</v>
      </c>
      <c r="G139" s="15">
        <v>11000</v>
      </c>
      <c r="H139" s="11" t="s">
        <v>29</v>
      </c>
    </row>
    <row r="140" spans="3:8" x14ac:dyDescent="0.35">
      <c r="C140" s="52"/>
      <c r="E140" s="11" t="s">
        <v>36</v>
      </c>
      <c r="F140" t="str">
        <f>IFERROR(_xlfn.IFS(E140="GST Audit","CGST Act ,2017",E140="GSTR","CGST Act ,2017",E140="Stat Audit","Companies Act 2013",E140="Tax Audit","Income Tax Act ,1961",E140="ITR","Income Tax Act ,1961"),"others")</f>
        <v>Companies Act 2013</v>
      </c>
      <c r="G140" s="15">
        <v>21000</v>
      </c>
      <c r="H140" s="11" t="s">
        <v>27</v>
      </c>
    </row>
    <row r="141" spans="3:8" x14ac:dyDescent="0.35">
      <c r="C141" s="52"/>
      <c r="E141" s="11" t="s">
        <v>35</v>
      </c>
      <c r="F141" t="str">
        <f>IFERROR(_xlfn.IFS(E141="GST Audit","CGST Act ,2017",E141="GSTR","CGST Act ,2017",E141="Stat Audit","Companies Act 2013",E141="Tax Audit","Income Tax Act ,1961",E141="ITR","Income Tax Act ,1961"),"others")</f>
        <v>Income Tax Act ,1961</v>
      </c>
      <c r="G141" s="15">
        <v>8000</v>
      </c>
      <c r="H141" s="11" t="s">
        <v>30</v>
      </c>
    </row>
    <row r="142" spans="3:8" x14ac:dyDescent="0.35">
      <c r="C142" s="52"/>
      <c r="E142" s="11" t="s">
        <v>6</v>
      </c>
      <c r="F142" t="str">
        <f>IFERROR(_xlfn.IFS(E142="GST Audit","CGST Act ,2017",E142="GSTR","CGST Act ,2017",E142="Stat Audit","Companies Act 2013",E142="Tax Audit","Income Tax Act ,1961",E142="ITR","Income Tax Act ,1961"),"others")</f>
        <v>CGST Act ,2017</v>
      </c>
      <c r="G142" s="15">
        <v>17000</v>
      </c>
      <c r="H142" s="11" t="s">
        <v>27</v>
      </c>
    </row>
    <row r="143" spans="3:8" x14ac:dyDescent="0.35">
      <c r="C143" s="52"/>
      <c r="E143" s="11" t="s">
        <v>36</v>
      </c>
      <c r="F143" t="str">
        <f>IFERROR(_xlfn.IFS(E143="GST Audit","CGST Act ,2017",E143="GSTR","CGST Act ,2017",E143="Stat Audit","Companies Act 2013",E143="Tax Audit","Income Tax Act ,1961",E143="ITR","Income Tax Act ,1961"),"others")</f>
        <v>Companies Act 2013</v>
      </c>
      <c r="G143" s="15">
        <v>16000</v>
      </c>
      <c r="H143" s="11" t="s">
        <v>26</v>
      </c>
    </row>
    <row r="144" spans="3:8" x14ac:dyDescent="0.35">
      <c r="C144" s="52"/>
      <c r="E144" s="11" t="s">
        <v>34</v>
      </c>
      <c r="F144" t="str">
        <f>IFERROR(_xlfn.IFS(E144="GST Audit","CGST Act ,2017",E144="GSTR","CGST Act ,2017",E144="Stat Audit","Companies Act 2013",E144="Tax Audit","Income Tax Act ,1961",E144="ITR","Income Tax Act ,1961"),"others")</f>
        <v>CGST Act ,2017</v>
      </c>
      <c r="G144" s="15">
        <v>18000</v>
      </c>
      <c r="H144" s="11" t="s">
        <v>27</v>
      </c>
    </row>
    <row r="145" spans="3:8" x14ac:dyDescent="0.35">
      <c r="C145" s="52"/>
      <c r="E145" s="11" t="s">
        <v>5</v>
      </c>
      <c r="F145" t="str">
        <f>IFERROR(_xlfn.IFS(E145="GST Audit","CGST Act ,2017",E145="GSTR","CGST Act ,2017",E145="Stat Audit","Companies Act 2013",E145="Tax Audit","Income Tax Act ,1961",E145="ITR","Income Tax Act ,1961"),"others")</f>
        <v>Income Tax Act ,1961</v>
      </c>
      <c r="G145" s="15">
        <v>22000</v>
      </c>
      <c r="H145" s="11" t="s">
        <v>27</v>
      </c>
    </row>
    <row r="146" spans="3:8" x14ac:dyDescent="0.35">
      <c r="C146" s="52"/>
      <c r="E146" s="11" t="s">
        <v>6</v>
      </c>
      <c r="F146" t="str">
        <f>IFERROR(_xlfn.IFS(E146="GST Audit","CGST Act ,2017",E146="GSTR","CGST Act ,2017",E146="Stat Audit","Companies Act 2013",E146="Tax Audit","Income Tax Act ,1961",E146="ITR","Income Tax Act ,1961"),"others")</f>
        <v>CGST Act ,2017</v>
      </c>
      <c r="G146" s="15">
        <v>22000</v>
      </c>
      <c r="H146" s="11" t="s">
        <v>25</v>
      </c>
    </row>
    <row r="147" spans="3:8" x14ac:dyDescent="0.35">
      <c r="C147" s="52"/>
      <c r="E147" s="11" t="s">
        <v>6</v>
      </c>
      <c r="F147" t="str">
        <f>IFERROR(_xlfn.IFS(E147="GST Audit","CGST Act ,2017",E147="GSTR","CGST Act ,2017",E147="Stat Audit","Companies Act 2013",E147="Tax Audit","Income Tax Act ,1961",E147="ITR","Income Tax Act ,1961"),"others")</f>
        <v>CGST Act ,2017</v>
      </c>
      <c r="G147" s="15">
        <v>9000</v>
      </c>
      <c r="H147" s="11" t="s">
        <v>26</v>
      </c>
    </row>
    <row r="148" spans="3:8" x14ac:dyDescent="0.35">
      <c r="C148" s="52"/>
      <c r="E148" s="11" t="s">
        <v>37</v>
      </c>
      <c r="F148" t="str">
        <f>IFERROR(_xlfn.IFS(E148="GST Audit","CGST Act ,2017",E148="GSTR","CGST Act ,2017",E148="Stat Audit","Companies Act 2013",E148="Tax Audit","Income Tax Act ,1961",E148="ITR","Income Tax Act ,1961"),"others")</f>
        <v>others</v>
      </c>
      <c r="G148" s="15">
        <v>18000</v>
      </c>
      <c r="H148" s="11" t="s">
        <v>25</v>
      </c>
    </row>
    <row r="149" spans="3:8" x14ac:dyDescent="0.35">
      <c r="C149" s="52"/>
      <c r="E149" s="11" t="s">
        <v>6</v>
      </c>
      <c r="F149" t="str">
        <f>IFERROR(_xlfn.IFS(E149="GST Audit","CGST Act ,2017",E149="GSTR","CGST Act ,2017",E149="Stat Audit","Companies Act 2013",E149="Tax Audit","Income Tax Act ,1961",E149="ITR","Income Tax Act ,1961"),"others")</f>
        <v>CGST Act ,2017</v>
      </c>
      <c r="G149" s="15">
        <v>23000</v>
      </c>
      <c r="H149" s="11" t="s">
        <v>31</v>
      </c>
    </row>
    <row r="150" spans="3:8" x14ac:dyDescent="0.35">
      <c r="C150" s="52"/>
      <c r="E150" s="11" t="s">
        <v>36</v>
      </c>
      <c r="F150" t="str">
        <f>IFERROR(_xlfn.IFS(E150="GST Audit","CGST Act ,2017",E150="GSTR","CGST Act ,2017",E150="Stat Audit","Companies Act 2013",E150="Tax Audit","Income Tax Act ,1961",E150="ITR","Income Tax Act ,1961"),"others")</f>
        <v>Companies Act 2013</v>
      </c>
      <c r="G150" s="15">
        <v>14000</v>
      </c>
      <c r="H150" s="11" t="s">
        <v>26</v>
      </c>
    </row>
    <row r="151" spans="3:8" x14ac:dyDescent="0.35">
      <c r="C151" s="52"/>
      <c r="E151" s="11" t="s">
        <v>35</v>
      </c>
      <c r="F151" t="str">
        <f>IFERROR(_xlfn.IFS(E151="GST Audit","CGST Act ,2017",E151="GSTR","CGST Act ,2017",E151="Stat Audit","Companies Act 2013",E151="Tax Audit","Income Tax Act ,1961",E151="ITR","Income Tax Act ,1961"),"others")</f>
        <v>Income Tax Act ,1961</v>
      </c>
      <c r="G151" s="15">
        <v>8000</v>
      </c>
      <c r="H151" s="11" t="s">
        <v>26</v>
      </c>
    </row>
    <row r="152" spans="3:8" x14ac:dyDescent="0.35">
      <c r="C152" s="52"/>
      <c r="E152" s="11" t="s">
        <v>36</v>
      </c>
      <c r="F152" t="str">
        <f>IFERROR(_xlfn.IFS(E152="GST Audit","CGST Act ,2017",E152="GSTR","CGST Act ,2017",E152="Stat Audit","Companies Act 2013",E152="Tax Audit","Income Tax Act ,1961",E152="ITR","Income Tax Act ,1961"),"others")</f>
        <v>Companies Act 2013</v>
      </c>
      <c r="G152" s="15">
        <v>27000</v>
      </c>
      <c r="H152" s="11" t="s">
        <v>26</v>
      </c>
    </row>
    <row r="153" spans="3:8" x14ac:dyDescent="0.35">
      <c r="C153" s="52"/>
      <c r="E153" s="11" t="s">
        <v>6</v>
      </c>
      <c r="F153" t="str">
        <f>IFERROR(_xlfn.IFS(E153="GST Audit","CGST Act ,2017",E153="GSTR","CGST Act ,2017",E153="Stat Audit","Companies Act 2013",E153="Tax Audit","Income Tax Act ,1961",E153="ITR","Income Tax Act ,1961"),"others")</f>
        <v>CGST Act ,2017</v>
      </c>
      <c r="G153" s="15">
        <v>13000</v>
      </c>
      <c r="H153" s="11" t="s">
        <v>29</v>
      </c>
    </row>
    <row r="154" spans="3:8" x14ac:dyDescent="0.35">
      <c r="C154" s="52"/>
      <c r="E154" s="11" t="s">
        <v>34</v>
      </c>
      <c r="F154" t="str">
        <f>IFERROR(_xlfn.IFS(E154="GST Audit","CGST Act ,2017",E154="GSTR","CGST Act ,2017",E154="Stat Audit","Companies Act 2013",E154="Tax Audit","Income Tax Act ,1961",E154="ITR","Income Tax Act ,1961"),"others")</f>
        <v>CGST Act ,2017</v>
      </c>
      <c r="G154" s="15">
        <v>15000</v>
      </c>
      <c r="H154" s="11" t="s">
        <v>26</v>
      </c>
    </row>
    <row r="155" spans="3:8" x14ac:dyDescent="0.35">
      <c r="C155" s="52"/>
      <c r="E155" s="11" t="s">
        <v>5</v>
      </c>
      <c r="F155" t="str">
        <f>IFERROR(_xlfn.IFS(E155="GST Audit","CGST Act ,2017",E155="GSTR","CGST Act ,2017",E155="Stat Audit","Companies Act 2013",E155="Tax Audit","Income Tax Act ,1961",E155="ITR","Income Tax Act ,1961"),"others")</f>
        <v>Income Tax Act ,1961</v>
      </c>
      <c r="G155" s="15">
        <v>24000</v>
      </c>
      <c r="H155" s="11" t="s">
        <v>31</v>
      </c>
    </row>
    <row r="156" spans="3:8" x14ac:dyDescent="0.35">
      <c r="C156" s="52"/>
      <c r="E156" s="11" t="s">
        <v>5</v>
      </c>
      <c r="F156" t="str">
        <f>IFERROR(_xlfn.IFS(E156="GST Audit","CGST Act ,2017",E156="GSTR","CGST Act ,2017",E156="Stat Audit","Companies Act 2013",E156="Tax Audit","Income Tax Act ,1961",E156="ITR","Income Tax Act ,1961"),"others")</f>
        <v>Income Tax Act ,1961</v>
      </c>
      <c r="G156" s="15">
        <v>16000</v>
      </c>
      <c r="H156" s="11" t="s">
        <v>31</v>
      </c>
    </row>
    <row r="157" spans="3:8" x14ac:dyDescent="0.35">
      <c r="C157" s="52"/>
      <c r="E157" s="11" t="s">
        <v>36</v>
      </c>
      <c r="F157" t="str">
        <f>IFERROR(_xlfn.IFS(E157="GST Audit","CGST Act ,2017",E157="GSTR","CGST Act ,2017",E157="Stat Audit","Companies Act 2013",E157="Tax Audit","Income Tax Act ,1961",E157="ITR","Income Tax Act ,1961"),"others")</f>
        <v>Companies Act 2013</v>
      </c>
      <c r="G157" s="15">
        <v>12000</v>
      </c>
      <c r="H157" s="11" t="s">
        <v>29</v>
      </c>
    </row>
    <row r="158" spans="3:8" x14ac:dyDescent="0.35">
      <c r="C158" s="52"/>
      <c r="E158" s="11" t="s">
        <v>5</v>
      </c>
      <c r="F158" t="str">
        <f>IFERROR(_xlfn.IFS(E158="GST Audit","CGST Act ,2017",E158="GSTR","CGST Act ,2017",E158="Stat Audit","Companies Act 2013",E158="Tax Audit","Income Tax Act ,1961",E158="ITR","Income Tax Act ,1961"),"others")</f>
        <v>Income Tax Act ,1961</v>
      </c>
      <c r="G158" s="15">
        <v>26000</v>
      </c>
      <c r="H158" s="11" t="s">
        <v>28</v>
      </c>
    </row>
    <row r="159" spans="3:8" x14ac:dyDescent="0.35">
      <c r="C159" s="52"/>
      <c r="E159" s="11" t="s">
        <v>34</v>
      </c>
      <c r="F159" t="str">
        <f>IFERROR(_xlfn.IFS(E159="GST Audit","CGST Act ,2017",E159="GSTR","CGST Act ,2017",E159="Stat Audit","Companies Act 2013",E159="Tax Audit","Income Tax Act ,1961",E159="ITR","Income Tax Act ,1961"),"others")</f>
        <v>CGST Act ,2017</v>
      </c>
      <c r="G159" s="15">
        <v>17000</v>
      </c>
      <c r="H159" s="11" t="s">
        <v>26</v>
      </c>
    </row>
    <row r="160" spans="3:8" x14ac:dyDescent="0.35">
      <c r="C160" s="52"/>
      <c r="E160" s="11" t="s">
        <v>5</v>
      </c>
      <c r="F160" t="str">
        <f>IFERROR(_xlfn.IFS(E160="GST Audit","CGST Act ,2017",E160="GSTR","CGST Act ,2017",E160="Stat Audit","Companies Act 2013",E160="Tax Audit","Income Tax Act ,1961",E160="ITR","Income Tax Act ,1961"),"others")</f>
        <v>Income Tax Act ,1961</v>
      </c>
      <c r="G160" s="15">
        <v>22000</v>
      </c>
      <c r="H160" s="11" t="s">
        <v>27</v>
      </c>
    </row>
    <row r="161" spans="3:8" x14ac:dyDescent="0.35">
      <c r="C161" s="52"/>
      <c r="E161" s="11" t="s">
        <v>37</v>
      </c>
      <c r="F161" t="str">
        <f>IFERROR(_xlfn.IFS(E161="GST Audit","CGST Act ,2017",E161="GSTR","CGST Act ,2017",E161="Stat Audit","Companies Act 2013",E161="Tax Audit","Income Tax Act ,1961",E161="ITR","Income Tax Act ,1961"),"others")</f>
        <v>others</v>
      </c>
      <c r="G161" s="15">
        <v>22000</v>
      </c>
      <c r="H161" s="11" t="s">
        <v>29</v>
      </c>
    </row>
    <row r="162" spans="3:8" x14ac:dyDescent="0.35">
      <c r="C162" s="52"/>
      <c r="E162" s="11" t="s">
        <v>6</v>
      </c>
      <c r="F162" t="str">
        <f>IFERROR(_xlfn.IFS(E162="GST Audit","CGST Act ,2017",E162="GSTR","CGST Act ,2017",E162="Stat Audit","Companies Act 2013",E162="Tax Audit","Income Tax Act ,1961",E162="ITR","Income Tax Act ,1961"),"others")</f>
        <v>CGST Act ,2017</v>
      </c>
      <c r="G162" s="15">
        <v>21000</v>
      </c>
      <c r="H162" s="11" t="s">
        <v>30</v>
      </c>
    </row>
    <row r="163" spans="3:8" x14ac:dyDescent="0.35">
      <c r="C163" s="52"/>
      <c r="E163" s="11" t="s">
        <v>6</v>
      </c>
      <c r="F163" t="str">
        <f>IFERROR(_xlfn.IFS(E163="GST Audit","CGST Act ,2017",E163="GSTR","CGST Act ,2017",E163="Stat Audit","Companies Act 2013",E163="Tax Audit","Income Tax Act ,1961",E163="ITR","Income Tax Act ,1961"),"others")</f>
        <v>CGST Act ,2017</v>
      </c>
      <c r="G163" s="15">
        <v>17000</v>
      </c>
      <c r="H163" s="11" t="s">
        <v>29</v>
      </c>
    </row>
    <row r="164" spans="3:8" x14ac:dyDescent="0.35">
      <c r="C164" s="52"/>
      <c r="E164" s="11" t="s">
        <v>6</v>
      </c>
      <c r="F164" t="str">
        <f>IFERROR(_xlfn.IFS(E164="GST Audit","CGST Act ,2017",E164="GSTR","CGST Act ,2017",E164="Stat Audit","Companies Act 2013",E164="Tax Audit","Income Tax Act ,1961",E164="ITR","Income Tax Act ,1961"),"others")</f>
        <v>CGST Act ,2017</v>
      </c>
      <c r="G164" s="15">
        <v>8000</v>
      </c>
      <c r="H164" s="11" t="s">
        <v>26</v>
      </c>
    </row>
    <row r="165" spans="3:8" x14ac:dyDescent="0.35">
      <c r="C165" s="52"/>
      <c r="E165" s="11" t="s">
        <v>6</v>
      </c>
      <c r="F165" t="str">
        <f>IFERROR(_xlfn.IFS(E165="GST Audit","CGST Act ,2017",E165="GSTR","CGST Act ,2017",E165="Stat Audit","Companies Act 2013",E165="Tax Audit","Income Tax Act ,1961",E165="ITR","Income Tax Act ,1961"),"others")</f>
        <v>CGST Act ,2017</v>
      </c>
      <c r="G165" s="15">
        <v>17000</v>
      </c>
      <c r="H165" s="11" t="s">
        <v>25</v>
      </c>
    </row>
    <row r="166" spans="3:8" x14ac:dyDescent="0.35">
      <c r="C166" s="52"/>
      <c r="E166" s="11" t="s">
        <v>6</v>
      </c>
      <c r="F166" t="str">
        <f>IFERROR(_xlfn.IFS(E166="GST Audit","CGST Act ,2017",E166="GSTR","CGST Act ,2017",E166="Stat Audit","Companies Act 2013",E166="Tax Audit","Income Tax Act ,1961",E166="ITR","Income Tax Act ,1961"),"others")</f>
        <v>CGST Act ,2017</v>
      </c>
      <c r="G166" s="15">
        <v>27000</v>
      </c>
      <c r="H166" s="11" t="s">
        <v>27</v>
      </c>
    </row>
    <row r="167" spans="3:8" x14ac:dyDescent="0.35">
      <c r="C167" s="52"/>
      <c r="E167" s="11" t="s">
        <v>6</v>
      </c>
      <c r="F167" t="str">
        <f>IFERROR(_xlfn.IFS(E167="GST Audit","CGST Act ,2017",E167="GSTR","CGST Act ,2017",E167="Stat Audit","Companies Act 2013",E167="Tax Audit","Income Tax Act ,1961",E167="ITR","Income Tax Act ,1961"),"others")</f>
        <v>CGST Act ,2017</v>
      </c>
      <c r="G167" s="15">
        <v>26000</v>
      </c>
      <c r="H167" s="11" t="s">
        <v>26</v>
      </c>
    </row>
    <row r="168" spans="3:8" x14ac:dyDescent="0.35">
      <c r="C168" s="52"/>
      <c r="E168" s="11" t="s">
        <v>36</v>
      </c>
      <c r="F168" t="str">
        <f>IFERROR(_xlfn.IFS(E168="GST Audit","CGST Act ,2017",E168="GSTR","CGST Act ,2017",E168="Stat Audit","Companies Act 2013",E168="Tax Audit","Income Tax Act ,1961",E168="ITR","Income Tax Act ,1961"),"others")</f>
        <v>Companies Act 2013</v>
      </c>
      <c r="G168" s="15">
        <v>11000</v>
      </c>
      <c r="H168" s="11" t="s">
        <v>30</v>
      </c>
    </row>
    <row r="169" spans="3:8" x14ac:dyDescent="0.35">
      <c r="C169" s="52"/>
      <c r="E169" s="11" t="s">
        <v>36</v>
      </c>
      <c r="F169" t="str">
        <f>IFERROR(_xlfn.IFS(E169="GST Audit","CGST Act ,2017",E169="GSTR","CGST Act ,2017",E169="Stat Audit","Companies Act 2013",E169="Tax Audit","Income Tax Act ,1961",E169="ITR","Income Tax Act ,1961"),"others")</f>
        <v>Companies Act 2013</v>
      </c>
      <c r="G169" s="15">
        <v>17000</v>
      </c>
      <c r="H169" s="11" t="s">
        <v>28</v>
      </c>
    </row>
    <row r="170" spans="3:8" x14ac:dyDescent="0.35">
      <c r="C170" s="52"/>
      <c r="E170" s="11" t="s">
        <v>5</v>
      </c>
      <c r="F170" t="str">
        <f>IFERROR(_xlfn.IFS(E170="GST Audit","CGST Act ,2017",E170="GSTR","CGST Act ,2017",E170="Stat Audit","Companies Act 2013",E170="Tax Audit","Income Tax Act ,1961",E170="ITR","Income Tax Act ,1961"),"others")</f>
        <v>Income Tax Act ,1961</v>
      </c>
      <c r="G170" s="15">
        <v>26000</v>
      </c>
      <c r="H170" s="11" t="s">
        <v>26</v>
      </c>
    </row>
    <row r="171" spans="3:8" x14ac:dyDescent="0.35">
      <c r="C171" s="52"/>
      <c r="E171" s="11" t="s">
        <v>6</v>
      </c>
      <c r="F171" t="str">
        <f>IFERROR(_xlfn.IFS(E171="GST Audit","CGST Act ,2017",E171="GSTR","CGST Act ,2017",E171="Stat Audit","Companies Act 2013",E171="Tax Audit","Income Tax Act ,1961",E171="ITR","Income Tax Act ,1961"),"others")</f>
        <v>CGST Act ,2017</v>
      </c>
      <c r="G171" s="15">
        <v>26000</v>
      </c>
      <c r="H171" s="11" t="s">
        <v>31</v>
      </c>
    </row>
    <row r="172" spans="3:8" x14ac:dyDescent="0.35">
      <c r="C172" s="52"/>
      <c r="E172" s="11" t="s">
        <v>6</v>
      </c>
      <c r="F172" t="str">
        <f>IFERROR(_xlfn.IFS(E172="GST Audit","CGST Act ,2017",E172="GSTR","CGST Act ,2017",E172="Stat Audit","Companies Act 2013",E172="Tax Audit","Income Tax Act ,1961",E172="ITR","Income Tax Act ,1961"),"others")</f>
        <v>CGST Act ,2017</v>
      </c>
      <c r="G172" s="15">
        <v>27000</v>
      </c>
      <c r="H172" s="11" t="s">
        <v>26</v>
      </c>
    </row>
    <row r="173" spans="3:8" x14ac:dyDescent="0.35">
      <c r="C173" s="52"/>
      <c r="E173" s="11" t="s">
        <v>35</v>
      </c>
      <c r="F173" t="str">
        <f>IFERROR(_xlfn.IFS(E173="GST Audit","CGST Act ,2017",E173="GSTR","CGST Act ,2017",E173="Stat Audit","Companies Act 2013",E173="Tax Audit","Income Tax Act ,1961",E173="ITR","Income Tax Act ,1961"),"others")</f>
        <v>Income Tax Act ,1961</v>
      </c>
      <c r="G173" s="15">
        <v>23000</v>
      </c>
      <c r="H173" s="11" t="s">
        <v>26</v>
      </c>
    </row>
    <row r="174" spans="3:8" x14ac:dyDescent="0.35">
      <c r="C174" s="52"/>
      <c r="E174" s="11" t="s">
        <v>36</v>
      </c>
      <c r="F174" t="str">
        <f>IFERROR(_xlfn.IFS(E174="GST Audit","CGST Act ,2017",E174="GSTR","CGST Act ,2017",E174="Stat Audit","Companies Act 2013",E174="Tax Audit","Income Tax Act ,1961",E174="ITR","Income Tax Act ,1961"),"others")</f>
        <v>Companies Act 2013</v>
      </c>
      <c r="G174" s="15">
        <v>14000</v>
      </c>
      <c r="H174" s="11" t="s">
        <v>29</v>
      </c>
    </row>
    <row r="175" spans="3:8" x14ac:dyDescent="0.35">
      <c r="C175" s="52"/>
      <c r="E175" s="11" t="s">
        <v>6</v>
      </c>
      <c r="F175" t="str">
        <f>IFERROR(_xlfn.IFS(E175="GST Audit","CGST Act ,2017",E175="GSTR","CGST Act ,2017",E175="Stat Audit","Companies Act 2013",E175="Tax Audit","Income Tax Act ,1961",E175="ITR","Income Tax Act ,1961"),"others")</f>
        <v>CGST Act ,2017</v>
      </c>
      <c r="G175" s="15">
        <v>25000</v>
      </c>
      <c r="H175" s="11" t="s">
        <v>26</v>
      </c>
    </row>
    <row r="176" spans="3:8" x14ac:dyDescent="0.35">
      <c r="C176" s="52"/>
      <c r="E176" s="11" t="s">
        <v>5</v>
      </c>
      <c r="F176" t="str">
        <f>IFERROR(_xlfn.IFS(E176="GST Audit","CGST Act ,2017",E176="GSTR","CGST Act ,2017",E176="Stat Audit","Companies Act 2013",E176="Tax Audit","Income Tax Act ,1961",E176="ITR","Income Tax Act ,1961"),"others")</f>
        <v>Income Tax Act ,1961</v>
      </c>
      <c r="G176" s="15">
        <v>20000</v>
      </c>
      <c r="H176" s="11" t="s">
        <v>25</v>
      </c>
    </row>
    <row r="177" spans="3:8" x14ac:dyDescent="0.35">
      <c r="C177" s="52"/>
      <c r="E177" s="11" t="s">
        <v>36</v>
      </c>
      <c r="F177" t="str">
        <f>IFERROR(_xlfn.IFS(E177="GST Audit","CGST Act ,2017",E177="GSTR","CGST Act ,2017",E177="Stat Audit","Companies Act 2013",E177="Tax Audit","Income Tax Act ,1961",E177="ITR","Income Tax Act ,1961"),"others")</f>
        <v>Companies Act 2013</v>
      </c>
      <c r="G177" s="15">
        <v>24000</v>
      </c>
      <c r="H177" s="11" t="s">
        <v>27</v>
      </c>
    </row>
    <row r="178" spans="3:8" x14ac:dyDescent="0.35">
      <c r="C178" s="52"/>
      <c r="E178" s="11" t="s">
        <v>34</v>
      </c>
      <c r="F178" t="str">
        <f>IFERROR(_xlfn.IFS(E178="GST Audit","CGST Act ,2017",E178="GSTR","CGST Act ,2017",E178="Stat Audit","Companies Act 2013",E178="Tax Audit","Income Tax Act ,1961",E178="ITR","Income Tax Act ,1961"),"others")</f>
        <v>CGST Act ,2017</v>
      </c>
      <c r="G178" s="15">
        <v>15000</v>
      </c>
      <c r="H178" s="11" t="s">
        <v>29</v>
      </c>
    </row>
    <row r="179" spans="3:8" x14ac:dyDescent="0.35">
      <c r="C179" s="52"/>
      <c r="E179" s="11" t="s">
        <v>35</v>
      </c>
      <c r="F179" t="str">
        <f>IFERROR(_xlfn.IFS(E179="GST Audit","CGST Act ,2017",E179="GSTR","CGST Act ,2017",E179="Stat Audit","Companies Act 2013",E179="Tax Audit","Income Tax Act ,1961",E179="ITR","Income Tax Act ,1961"),"others")</f>
        <v>Income Tax Act ,1961</v>
      </c>
      <c r="G179" s="15">
        <v>24000</v>
      </c>
      <c r="H179" s="11" t="s">
        <v>25</v>
      </c>
    </row>
    <row r="180" spans="3:8" x14ac:dyDescent="0.35">
      <c r="C180" s="52"/>
      <c r="E180" s="11" t="s">
        <v>6</v>
      </c>
      <c r="F180" t="str">
        <f>IFERROR(_xlfn.IFS(E180="GST Audit","CGST Act ,2017",E180="GSTR","CGST Act ,2017",E180="Stat Audit","Companies Act 2013",E180="Tax Audit","Income Tax Act ,1961",E180="ITR","Income Tax Act ,1961"),"others")</f>
        <v>CGST Act ,2017</v>
      </c>
      <c r="G180" s="15">
        <v>19000</v>
      </c>
      <c r="H180" s="11" t="s">
        <v>29</v>
      </c>
    </row>
    <row r="181" spans="3:8" x14ac:dyDescent="0.35">
      <c r="C181" s="52"/>
      <c r="E181" s="11" t="s">
        <v>34</v>
      </c>
      <c r="F181" t="str">
        <f>IFERROR(_xlfn.IFS(E181="GST Audit","CGST Act ,2017",E181="GSTR","CGST Act ,2017",E181="Stat Audit","Companies Act 2013",E181="Tax Audit","Income Tax Act ,1961",E181="ITR","Income Tax Act ,1961"),"others")</f>
        <v>CGST Act ,2017</v>
      </c>
      <c r="G181" s="15">
        <v>8000</v>
      </c>
      <c r="H181" s="11" t="s">
        <v>29</v>
      </c>
    </row>
    <row r="182" spans="3:8" x14ac:dyDescent="0.35">
      <c r="C182" s="52"/>
      <c r="E182" s="11" t="s">
        <v>6</v>
      </c>
      <c r="F182" t="str">
        <f>IFERROR(_xlfn.IFS(E182="GST Audit","CGST Act ,2017",E182="GSTR","CGST Act ,2017",E182="Stat Audit","Companies Act 2013",E182="Tax Audit","Income Tax Act ,1961",E182="ITR","Income Tax Act ,1961"),"others")</f>
        <v>CGST Act ,2017</v>
      </c>
      <c r="G182" s="15">
        <v>21000</v>
      </c>
      <c r="H182" s="11" t="s">
        <v>25</v>
      </c>
    </row>
    <row r="183" spans="3:8" x14ac:dyDescent="0.35">
      <c r="C183" s="52"/>
      <c r="E183" s="11" t="s">
        <v>34</v>
      </c>
      <c r="F183" t="str">
        <f>IFERROR(_xlfn.IFS(E183="GST Audit","CGST Act ,2017",E183="GSTR","CGST Act ,2017",E183="Stat Audit","Companies Act 2013",E183="Tax Audit","Income Tax Act ,1961",E183="ITR","Income Tax Act ,1961"),"others")</f>
        <v>CGST Act ,2017</v>
      </c>
      <c r="G183" s="15">
        <v>26000</v>
      </c>
      <c r="H183" s="11" t="s">
        <v>29</v>
      </c>
    </row>
    <row r="184" spans="3:8" x14ac:dyDescent="0.35">
      <c r="C184" s="52"/>
      <c r="E184" s="11" t="s">
        <v>6</v>
      </c>
      <c r="F184" t="str">
        <f>IFERROR(_xlfn.IFS(E184="GST Audit","CGST Act ,2017",E184="GSTR","CGST Act ,2017",E184="Stat Audit","Companies Act 2013",E184="Tax Audit","Income Tax Act ,1961",E184="ITR","Income Tax Act ,1961"),"others")</f>
        <v>CGST Act ,2017</v>
      </c>
      <c r="G184" s="15">
        <v>22000</v>
      </c>
      <c r="H184" s="11" t="s">
        <v>30</v>
      </c>
    </row>
    <row r="185" spans="3:8" x14ac:dyDescent="0.35">
      <c r="C185" s="52"/>
      <c r="E185" s="11" t="s">
        <v>34</v>
      </c>
      <c r="F185" t="str">
        <f>IFERROR(_xlfn.IFS(E185="GST Audit","CGST Act ,2017",E185="GSTR","CGST Act ,2017",E185="Stat Audit","Companies Act 2013",E185="Tax Audit","Income Tax Act ,1961",E185="ITR","Income Tax Act ,1961"),"others")</f>
        <v>CGST Act ,2017</v>
      </c>
      <c r="G185" s="15">
        <v>12000</v>
      </c>
      <c r="H185" s="11" t="s">
        <v>26</v>
      </c>
    </row>
    <row r="186" spans="3:8" x14ac:dyDescent="0.35">
      <c r="C186" s="52"/>
      <c r="E186" s="11" t="s">
        <v>5</v>
      </c>
      <c r="F186" t="str">
        <f>IFERROR(_xlfn.IFS(E186="GST Audit","CGST Act ,2017",E186="GSTR","CGST Act ,2017",E186="Stat Audit","Companies Act 2013",E186="Tax Audit","Income Tax Act ,1961",E186="ITR","Income Tax Act ,1961"),"others")</f>
        <v>Income Tax Act ,1961</v>
      </c>
      <c r="G186" s="15">
        <v>17000</v>
      </c>
      <c r="H186" s="11" t="s">
        <v>31</v>
      </c>
    </row>
    <row r="187" spans="3:8" x14ac:dyDescent="0.35">
      <c r="C187" s="52"/>
      <c r="E187" s="11" t="s">
        <v>5</v>
      </c>
      <c r="F187" t="str">
        <f>IFERROR(_xlfn.IFS(E187="GST Audit","CGST Act ,2017",E187="GSTR","CGST Act ,2017",E187="Stat Audit","Companies Act 2013",E187="Tax Audit","Income Tax Act ,1961",E187="ITR","Income Tax Act ,1961"),"others")</f>
        <v>Income Tax Act ,1961</v>
      </c>
      <c r="G187" s="15">
        <v>16000</v>
      </c>
      <c r="H187" s="11" t="s">
        <v>27</v>
      </c>
    </row>
    <row r="188" spans="3:8" x14ac:dyDescent="0.35">
      <c r="C188" s="52"/>
      <c r="E188" s="11" t="s">
        <v>6</v>
      </c>
      <c r="F188" t="str">
        <f>IFERROR(_xlfn.IFS(E188="GST Audit","CGST Act ,2017",E188="GSTR","CGST Act ,2017",E188="Stat Audit","Companies Act 2013",E188="Tax Audit","Income Tax Act ,1961",E188="ITR","Income Tax Act ,1961"),"others")</f>
        <v>CGST Act ,2017</v>
      </c>
      <c r="G188" s="15">
        <v>21000</v>
      </c>
      <c r="H188" s="11" t="s">
        <v>30</v>
      </c>
    </row>
    <row r="189" spans="3:8" x14ac:dyDescent="0.35">
      <c r="C189" s="52"/>
      <c r="E189" s="11" t="s">
        <v>6</v>
      </c>
      <c r="F189" t="str">
        <f>IFERROR(_xlfn.IFS(E189="GST Audit","CGST Act ,2017",E189="GSTR","CGST Act ,2017",E189="Stat Audit","Companies Act 2013",E189="Tax Audit","Income Tax Act ,1961",E189="ITR","Income Tax Act ,1961"),"others")</f>
        <v>CGST Act ,2017</v>
      </c>
      <c r="G189" s="15">
        <v>17000</v>
      </c>
      <c r="H189" s="11" t="s">
        <v>25</v>
      </c>
    </row>
    <row r="190" spans="3:8" x14ac:dyDescent="0.35">
      <c r="C190" s="52"/>
      <c r="E190" s="11" t="s">
        <v>6</v>
      </c>
      <c r="F190" t="str">
        <f>IFERROR(_xlfn.IFS(E190="GST Audit","CGST Act ,2017",E190="GSTR","CGST Act ,2017",E190="Stat Audit","Companies Act 2013",E190="Tax Audit","Income Tax Act ,1961",E190="ITR","Income Tax Act ,1961"),"others")</f>
        <v>CGST Act ,2017</v>
      </c>
      <c r="G190" s="15">
        <v>22000</v>
      </c>
      <c r="H190" s="11" t="s">
        <v>29</v>
      </c>
    </row>
    <row r="191" spans="3:8" x14ac:dyDescent="0.35">
      <c r="C191" s="52"/>
      <c r="E191" s="11" t="s">
        <v>6</v>
      </c>
      <c r="F191" t="str">
        <f>IFERROR(_xlfn.IFS(E191="GST Audit","CGST Act ,2017",E191="GSTR","CGST Act ,2017",E191="Stat Audit","Companies Act 2013",E191="Tax Audit","Income Tax Act ,1961",E191="ITR","Income Tax Act ,1961"),"others")</f>
        <v>CGST Act ,2017</v>
      </c>
      <c r="G191" s="15">
        <v>17000</v>
      </c>
      <c r="H191" s="11" t="s">
        <v>25</v>
      </c>
    </row>
    <row r="192" spans="3:8" x14ac:dyDescent="0.35">
      <c r="C192" s="52"/>
      <c r="E192" s="11" t="s">
        <v>37</v>
      </c>
      <c r="F192" t="str">
        <f>IFERROR(_xlfn.IFS(E192="GST Audit","CGST Act ,2017",E192="GSTR","CGST Act ,2017",E192="Stat Audit","Companies Act 2013",E192="Tax Audit","Income Tax Act ,1961",E192="ITR","Income Tax Act ,1961"),"others")</f>
        <v>others</v>
      </c>
      <c r="G192" s="15">
        <v>18000</v>
      </c>
      <c r="H192" s="11" t="s">
        <v>25</v>
      </c>
    </row>
    <row r="193" spans="3:8" x14ac:dyDescent="0.35">
      <c r="C193" s="52"/>
      <c r="E193" s="11" t="s">
        <v>35</v>
      </c>
      <c r="F193" t="str">
        <f>IFERROR(_xlfn.IFS(E193="GST Audit","CGST Act ,2017",E193="GSTR","CGST Act ,2017",E193="Stat Audit","Companies Act 2013",E193="Tax Audit","Income Tax Act ,1961",E193="ITR","Income Tax Act ,1961"),"others")</f>
        <v>Income Tax Act ,1961</v>
      </c>
      <c r="G193" s="15">
        <v>12000</v>
      </c>
      <c r="H193" s="11" t="s">
        <v>26</v>
      </c>
    </row>
    <row r="194" spans="3:8" x14ac:dyDescent="0.35">
      <c r="C194" s="52"/>
      <c r="E194" s="11" t="s">
        <v>6</v>
      </c>
      <c r="F194" t="str">
        <f>IFERROR(_xlfn.IFS(E194="GST Audit","CGST Act ,2017",E194="GSTR","CGST Act ,2017",E194="Stat Audit","Companies Act 2013",E194="Tax Audit","Income Tax Act ,1961",E194="ITR","Income Tax Act ,1961"),"others")</f>
        <v>CGST Act ,2017</v>
      </c>
      <c r="G194" s="15">
        <v>13000</v>
      </c>
      <c r="H194" s="11" t="s">
        <v>27</v>
      </c>
    </row>
    <row r="195" spans="3:8" x14ac:dyDescent="0.35">
      <c r="C195" s="52"/>
      <c r="E195" s="11" t="s">
        <v>34</v>
      </c>
      <c r="F195" t="str">
        <f>IFERROR(_xlfn.IFS(E195="GST Audit","CGST Act ,2017",E195="GSTR","CGST Act ,2017",E195="Stat Audit","Companies Act 2013",E195="Tax Audit","Income Tax Act ,1961",E195="ITR","Income Tax Act ,1961"),"others")</f>
        <v>CGST Act ,2017</v>
      </c>
      <c r="G195" s="15">
        <v>20000</v>
      </c>
      <c r="H195" s="11" t="s">
        <v>26</v>
      </c>
    </row>
    <row r="196" spans="3:8" x14ac:dyDescent="0.35">
      <c r="C196" s="52"/>
      <c r="E196" s="11" t="s">
        <v>5</v>
      </c>
      <c r="F196" t="str">
        <f>IFERROR(_xlfn.IFS(E196="GST Audit","CGST Act ,2017",E196="GSTR","CGST Act ,2017",E196="Stat Audit","Companies Act 2013",E196="Tax Audit","Income Tax Act ,1961",E196="ITR","Income Tax Act ,1961"),"others")</f>
        <v>Income Tax Act ,1961</v>
      </c>
      <c r="G196" s="15">
        <v>11000</v>
      </c>
      <c r="H196" s="11" t="s">
        <v>27</v>
      </c>
    </row>
    <row r="197" spans="3:8" x14ac:dyDescent="0.35">
      <c r="C197" s="52"/>
      <c r="E197" s="11" t="s">
        <v>5</v>
      </c>
      <c r="F197" t="str">
        <f>IFERROR(_xlfn.IFS(E197="GST Audit","CGST Act ,2017",E197="GSTR","CGST Act ,2017",E197="Stat Audit","Companies Act 2013",E197="Tax Audit","Income Tax Act ,1961",E197="ITR","Income Tax Act ,1961"),"others")</f>
        <v>Income Tax Act ,1961</v>
      </c>
      <c r="G197" s="15">
        <v>21000</v>
      </c>
      <c r="H197" s="11" t="s">
        <v>31</v>
      </c>
    </row>
    <row r="198" spans="3:8" x14ac:dyDescent="0.35">
      <c r="C198" s="52"/>
      <c r="E198" s="11" t="s">
        <v>6</v>
      </c>
      <c r="F198" t="str">
        <f>IFERROR(_xlfn.IFS(E198="GST Audit","CGST Act ,2017",E198="GSTR","CGST Act ,2017",E198="Stat Audit","Companies Act 2013",E198="Tax Audit","Income Tax Act ,1961",E198="ITR","Income Tax Act ,1961"),"others")</f>
        <v>CGST Act ,2017</v>
      </c>
      <c r="G198" s="15">
        <v>27000</v>
      </c>
      <c r="H198" s="11" t="s">
        <v>26</v>
      </c>
    </row>
    <row r="199" spans="3:8" x14ac:dyDescent="0.35">
      <c r="C199" s="52"/>
      <c r="E199" s="11" t="s">
        <v>34</v>
      </c>
      <c r="F199" t="str">
        <f>IFERROR(_xlfn.IFS(E199="GST Audit","CGST Act ,2017",E199="GSTR","CGST Act ,2017",E199="Stat Audit","Companies Act 2013",E199="Tax Audit","Income Tax Act ,1961",E199="ITR","Income Tax Act ,1961"),"others")</f>
        <v>CGST Act ,2017</v>
      </c>
      <c r="G199" s="15">
        <v>14000</v>
      </c>
      <c r="H199" s="11" t="s">
        <v>27</v>
      </c>
    </row>
    <row r="200" spans="3:8" x14ac:dyDescent="0.35">
      <c r="C200" s="52"/>
      <c r="E200" s="11" t="s">
        <v>36</v>
      </c>
      <c r="F200" t="str">
        <f>IFERROR(_xlfn.IFS(E200="GST Audit","CGST Act ,2017",E200="GSTR","CGST Act ,2017",E200="Stat Audit","Companies Act 2013",E200="Tax Audit","Income Tax Act ,1961",E200="ITR","Income Tax Act ,1961"),"others")</f>
        <v>Companies Act 2013</v>
      </c>
      <c r="G200" s="15">
        <v>7000</v>
      </c>
      <c r="H200" s="11" t="s">
        <v>29</v>
      </c>
    </row>
    <row r="201" spans="3:8" x14ac:dyDescent="0.35">
      <c r="C201" s="52"/>
      <c r="E201" s="11" t="s">
        <v>35</v>
      </c>
      <c r="F201" t="str">
        <f>IFERROR(_xlfn.IFS(E201="GST Audit","CGST Act ,2017",E201="GSTR","CGST Act ,2017",E201="Stat Audit","Companies Act 2013",E201="Tax Audit","Income Tax Act ,1961",E201="ITR","Income Tax Act ,1961"),"others")</f>
        <v>Income Tax Act ,1961</v>
      </c>
      <c r="G201" s="15">
        <v>28000</v>
      </c>
      <c r="H201" s="11" t="s">
        <v>27</v>
      </c>
    </row>
    <row r="202" spans="3:8" x14ac:dyDescent="0.35">
      <c r="C202" s="52"/>
      <c r="E202" s="11" t="s">
        <v>35</v>
      </c>
      <c r="F202" t="str">
        <f>IFERROR(_xlfn.IFS(E202="GST Audit","CGST Act ,2017",E202="GSTR","CGST Act ,2017",E202="Stat Audit","Companies Act 2013",E202="Tax Audit","Income Tax Act ,1961",E202="ITR","Income Tax Act ,1961"),"others")</f>
        <v>Income Tax Act ,1961</v>
      </c>
      <c r="G202" s="15">
        <v>25000</v>
      </c>
      <c r="H202" s="11" t="s">
        <v>28</v>
      </c>
    </row>
    <row r="203" spans="3:8" x14ac:dyDescent="0.35">
      <c r="C203" s="52"/>
      <c r="E203" s="11" t="s">
        <v>6</v>
      </c>
      <c r="F203" t="str">
        <f>IFERROR(_xlfn.IFS(E203="GST Audit","CGST Act ,2017",E203="GSTR","CGST Act ,2017",E203="Stat Audit","Companies Act 2013",E203="Tax Audit","Income Tax Act ,1961",E203="ITR","Income Tax Act ,1961"),"others")</f>
        <v>CGST Act ,2017</v>
      </c>
      <c r="G203" s="15">
        <v>22000</v>
      </c>
      <c r="H203" s="11" t="s">
        <v>25</v>
      </c>
    </row>
    <row r="204" spans="3:8" x14ac:dyDescent="0.35">
      <c r="C204" s="52"/>
      <c r="E204" s="11" t="s">
        <v>5</v>
      </c>
      <c r="F204" t="str">
        <f>IFERROR(_xlfn.IFS(E204="GST Audit","CGST Act ,2017",E204="GSTR","CGST Act ,2017",E204="Stat Audit","Companies Act 2013",E204="Tax Audit","Income Tax Act ,1961",E204="ITR","Income Tax Act ,1961"),"others")</f>
        <v>Income Tax Act ,1961</v>
      </c>
      <c r="G204" s="15">
        <v>15000</v>
      </c>
      <c r="H204" s="11" t="s">
        <v>31</v>
      </c>
    </row>
    <row r="205" spans="3:8" x14ac:dyDescent="0.35">
      <c r="C205" s="52"/>
      <c r="E205" s="11" t="s">
        <v>6</v>
      </c>
      <c r="F205" t="str">
        <f>IFERROR(_xlfn.IFS(E205="GST Audit","CGST Act ,2017",E205="GSTR","CGST Act ,2017",E205="Stat Audit","Companies Act 2013",E205="Tax Audit","Income Tax Act ,1961",E205="ITR","Income Tax Act ,1961"),"others")</f>
        <v>CGST Act ,2017</v>
      </c>
      <c r="G205" s="15">
        <v>25000</v>
      </c>
      <c r="H205" s="11" t="s">
        <v>26</v>
      </c>
    </row>
    <row r="206" spans="3:8" x14ac:dyDescent="0.35">
      <c r="C206" s="52"/>
      <c r="E206" s="11" t="s">
        <v>34</v>
      </c>
      <c r="F206" t="str">
        <f>IFERROR(_xlfn.IFS(E206="GST Audit","CGST Act ,2017",E206="GSTR","CGST Act ,2017",E206="Stat Audit","Companies Act 2013",E206="Tax Audit","Income Tax Act ,1961",E206="ITR","Income Tax Act ,1961"),"others")</f>
        <v>CGST Act ,2017</v>
      </c>
      <c r="G206" s="15">
        <v>23000</v>
      </c>
      <c r="H206" s="11" t="s">
        <v>26</v>
      </c>
    </row>
    <row r="207" spans="3:8" x14ac:dyDescent="0.35">
      <c r="C207" s="52"/>
      <c r="E207" s="11" t="s">
        <v>34</v>
      </c>
      <c r="F207" t="str">
        <f>IFERROR(_xlfn.IFS(E207="GST Audit","CGST Act ,2017",E207="GSTR","CGST Act ,2017",E207="Stat Audit","Companies Act 2013",E207="Tax Audit","Income Tax Act ,1961",E207="ITR","Income Tax Act ,1961"),"others")</f>
        <v>CGST Act ,2017</v>
      </c>
      <c r="G207" s="15">
        <v>27000</v>
      </c>
      <c r="H207" s="11" t="s">
        <v>31</v>
      </c>
    </row>
    <row r="208" spans="3:8" x14ac:dyDescent="0.35">
      <c r="C208" s="52"/>
      <c r="E208" s="11" t="s">
        <v>5</v>
      </c>
      <c r="F208" t="str">
        <f>IFERROR(_xlfn.IFS(E208="GST Audit","CGST Act ,2017",E208="GSTR","CGST Act ,2017",E208="Stat Audit","Companies Act 2013",E208="Tax Audit","Income Tax Act ,1961",E208="ITR","Income Tax Act ,1961"),"others")</f>
        <v>Income Tax Act ,1961</v>
      </c>
      <c r="G208" s="15">
        <v>26000</v>
      </c>
      <c r="H208" s="11" t="s">
        <v>26</v>
      </c>
    </row>
    <row r="209" spans="3:8" x14ac:dyDescent="0.35">
      <c r="C209" s="52"/>
      <c r="E209" s="11" t="s">
        <v>37</v>
      </c>
      <c r="F209" t="str">
        <f>IFERROR(_xlfn.IFS(E209="GST Audit","CGST Act ,2017",E209="GSTR","CGST Act ,2017",E209="Stat Audit","Companies Act 2013",E209="Tax Audit","Income Tax Act ,1961",E209="ITR","Income Tax Act ,1961"),"others")</f>
        <v>others</v>
      </c>
      <c r="G209" s="15">
        <v>17000</v>
      </c>
      <c r="H209" s="11" t="s">
        <v>29</v>
      </c>
    </row>
    <row r="210" spans="3:8" x14ac:dyDescent="0.35">
      <c r="C210" s="52"/>
      <c r="E210" s="11" t="s">
        <v>6</v>
      </c>
      <c r="F210" t="str">
        <f>IFERROR(_xlfn.IFS(E210="GST Audit","CGST Act ,2017",E210="GSTR","CGST Act ,2017",E210="Stat Audit","Companies Act 2013",E210="Tax Audit","Income Tax Act ,1961",E210="ITR","Income Tax Act ,1961"),"others")</f>
        <v>CGST Act ,2017</v>
      </c>
      <c r="G210" s="15">
        <v>16000</v>
      </c>
      <c r="H210" s="11" t="s">
        <v>28</v>
      </c>
    </row>
    <row r="211" spans="3:8" x14ac:dyDescent="0.35">
      <c r="C211" s="52"/>
      <c r="E211" s="11" t="s">
        <v>6</v>
      </c>
      <c r="F211" t="str">
        <f>IFERROR(_xlfn.IFS(E211="GST Audit","CGST Act ,2017",E211="GSTR","CGST Act ,2017",E211="Stat Audit","Companies Act 2013",E211="Tax Audit","Income Tax Act ,1961",E211="ITR","Income Tax Act ,1961"),"others")</f>
        <v>CGST Act ,2017</v>
      </c>
      <c r="G211" s="15">
        <v>28000</v>
      </c>
      <c r="H211" s="11" t="s">
        <v>25</v>
      </c>
    </row>
    <row r="212" spans="3:8" x14ac:dyDescent="0.35">
      <c r="C212" s="52"/>
      <c r="E212" s="11" t="s">
        <v>6</v>
      </c>
      <c r="F212" t="str">
        <f>IFERROR(_xlfn.IFS(E212="GST Audit","CGST Act ,2017",E212="GSTR","CGST Act ,2017",E212="Stat Audit","Companies Act 2013",E212="Tax Audit","Income Tax Act ,1961",E212="ITR","Income Tax Act ,1961"),"others")</f>
        <v>CGST Act ,2017</v>
      </c>
      <c r="G212" s="15">
        <v>14000</v>
      </c>
      <c r="H212" s="11" t="s">
        <v>26</v>
      </c>
    </row>
    <row r="213" spans="3:8" x14ac:dyDescent="0.35">
      <c r="C213" s="51"/>
      <c r="E213" s="11" t="s">
        <v>6</v>
      </c>
      <c r="F213" t="str">
        <f>IFERROR(_xlfn.IFS(E213="GST Audit","CGST Act ,2017",E213="GSTR","CGST Act ,2017",E213="Stat Audit","Companies Act 2013",E213="Tax Audit","Income Tax Act ,1961",E213="ITR","Income Tax Act ,1961"),"others")</f>
        <v>CGST Act ,2017</v>
      </c>
      <c r="G213" s="15">
        <v>27000</v>
      </c>
      <c r="H213" s="11" t="s">
        <v>29</v>
      </c>
    </row>
    <row r="214" spans="3:8" x14ac:dyDescent="0.35">
      <c r="C214" s="52"/>
      <c r="E214" s="11" t="s">
        <v>6</v>
      </c>
      <c r="F214" t="str">
        <f>IFERROR(_xlfn.IFS(E214="GST Audit","CGST Act ,2017",E214="GSTR","CGST Act ,2017",E214="Stat Audit","Companies Act 2013",E214="Tax Audit","Income Tax Act ,1961",E214="ITR","Income Tax Act ,1961"),"others")</f>
        <v>CGST Act ,2017</v>
      </c>
      <c r="G214" s="15">
        <v>16000</v>
      </c>
      <c r="H214" s="11" t="s">
        <v>26</v>
      </c>
    </row>
    <row r="215" spans="3:8" x14ac:dyDescent="0.35">
      <c r="C215" s="5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23E0A-0474-B646-AC0F-2B32FA693ADE}">
  <dimension ref="B2:F202"/>
  <sheetViews>
    <sheetView showGridLines="0" workbookViewId="0">
      <selection activeCell="O8" sqref="O8"/>
    </sheetView>
  </sheetViews>
  <sheetFormatPr defaultColWidth="10.6640625" defaultRowHeight="15.5" x14ac:dyDescent="0.35"/>
  <cols>
    <col min="2" max="2" width="18.25" bestFit="1" customWidth="1"/>
    <col min="8" max="8" width="18.25" bestFit="1" customWidth="1"/>
  </cols>
  <sheetData>
    <row r="2" spans="2:6" x14ac:dyDescent="0.35">
      <c r="B2" s="49" t="s">
        <v>71</v>
      </c>
      <c r="C2" s="49" t="s">
        <v>72</v>
      </c>
      <c r="E2" s="51"/>
      <c r="F2" s="51"/>
    </row>
    <row r="3" spans="2:6" x14ac:dyDescent="0.35">
      <c r="B3" s="18" t="s">
        <v>34</v>
      </c>
      <c r="C3" s="11">
        <v>454000</v>
      </c>
      <c r="E3" s="53"/>
      <c r="F3" s="52"/>
    </row>
    <row r="4" spans="2:6" x14ac:dyDescent="0.35">
      <c r="B4" s="11" t="s">
        <v>36</v>
      </c>
      <c r="C4" s="11">
        <v>500000</v>
      </c>
      <c r="E4" s="53"/>
      <c r="F4" s="52"/>
    </row>
    <row r="5" spans="2:6" x14ac:dyDescent="0.35">
      <c r="B5" s="11" t="s">
        <v>5</v>
      </c>
      <c r="C5" s="11">
        <v>785000</v>
      </c>
      <c r="E5" s="53"/>
      <c r="F5" s="52"/>
    </row>
    <row r="6" spans="2:6" x14ac:dyDescent="0.35">
      <c r="B6" s="11" t="s">
        <v>6</v>
      </c>
      <c r="C6" s="11">
        <v>1312000</v>
      </c>
      <c r="E6" s="53"/>
      <c r="F6" s="52"/>
    </row>
    <row r="7" spans="2:6" x14ac:dyDescent="0.35">
      <c r="B7" s="22" t="s">
        <v>35</v>
      </c>
      <c r="C7" s="11">
        <v>412000</v>
      </c>
      <c r="E7" s="53"/>
      <c r="F7" s="52"/>
    </row>
    <row r="8" spans="2:6" x14ac:dyDescent="0.35">
      <c r="B8" s="11" t="s">
        <v>37</v>
      </c>
      <c r="C8" s="11">
        <v>211000</v>
      </c>
      <c r="E8" s="53"/>
      <c r="F8" s="52"/>
    </row>
    <row r="9" spans="2:6" x14ac:dyDescent="0.35">
      <c r="E9" s="53"/>
      <c r="F9" s="52"/>
    </row>
    <row r="10" spans="2:6" x14ac:dyDescent="0.35">
      <c r="B10" t="s">
        <v>73</v>
      </c>
      <c r="C10" t="s">
        <v>72</v>
      </c>
      <c r="E10" s="53"/>
      <c r="F10" s="52"/>
    </row>
    <row r="11" spans="2:6" x14ac:dyDescent="0.35">
      <c r="B11" s="19" t="s">
        <v>26</v>
      </c>
      <c r="C11">
        <v>979000</v>
      </c>
      <c r="E11" s="53"/>
      <c r="F11" s="52"/>
    </row>
    <row r="12" spans="2:6" x14ac:dyDescent="0.35">
      <c r="B12" s="19" t="s">
        <v>27</v>
      </c>
      <c r="C12">
        <v>603000</v>
      </c>
      <c r="E12" s="53"/>
      <c r="F12" s="52"/>
    </row>
    <row r="13" spans="2:6" x14ac:dyDescent="0.35">
      <c r="B13" s="19" t="s">
        <v>28</v>
      </c>
      <c r="C13">
        <v>376000</v>
      </c>
      <c r="E13" s="53"/>
      <c r="F13" s="52"/>
    </row>
    <row r="14" spans="2:6" x14ac:dyDescent="0.35">
      <c r="B14" s="19" t="s">
        <v>29</v>
      </c>
      <c r="C14">
        <v>559000</v>
      </c>
      <c r="E14" s="53"/>
      <c r="F14" s="52"/>
    </row>
    <row r="15" spans="2:6" x14ac:dyDescent="0.35">
      <c r="B15" s="19" t="s">
        <v>25</v>
      </c>
      <c r="C15">
        <v>453000</v>
      </c>
      <c r="E15" s="53"/>
      <c r="F15" s="52"/>
    </row>
    <row r="16" spans="2:6" x14ac:dyDescent="0.35">
      <c r="B16" s="19" t="s">
        <v>30</v>
      </c>
      <c r="C16">
        <v>241000</v>
      </c>
      <c r="E16" s="53"/>
      <c r="F16" s="52"/>
    </row>
    <row r="17" spans="2:6" x14ac:dyDescent="0.35">
      <c r="B17" s="19" t="s">
        <v>31</v>
      </c>
      <c r="C17">
        <v>463000</v>
      </c>
      <c r="E17" s="53"/>
      <c r="F17" s="52"/>
    </row>
    <row r="18" spans="2:6" x14ac:dyDescent="0.35">
      <c r="E18" s="53"/>
      <c r="F18" s="52"/>
    </row>
    <row r="19" spans="2:6" x14ac:dyDescent="0.35">
      <c r="B19" s="50" t="s">
        <v>41</v>
      </c>
      <c r="C19" t="s">
        <v>72</v>
      </c>
      <c r="E19" s="53"/>
      <c r="F19" s="52"/>
    </row>
    <row r="20" spans="2:6" x14ac:dyDescent="0.35">
      <c r="B20" t="s">
        <v>74</v>
      </c>
      <c r="C20">
        <v>1197000</v>
      </c>
      <c r="E20" s="53"/>
      <c r="F20" s="52"/>
    </row>
    <row r="21" spans="2:6" x14ac:dyDescent="0.35">
      <c r="B21" t="s">
        <v>63</v>
      </c>
      <c r="C21">
        <v>1742000</v>
      </c>
      <c r="E21" s="53"/>
      <c r="F21" s="52"/>
    </row>
    <row r="22" spans="2:6" x14ac:dyDescent="0.35">
      <c r="B22" t="s">
        <v>75</v>
      </c>
      <c r="C22">
        <v>476000</v>
      </c>
      <c r="E22" s="53"/>
      <c r="F22" s="52"/>
    </row>
    <row r="23" spans="2:6" x14ac:dyDescent="0.35">
      <c r="B23" t="s">
        <v>76</v>
      </c>
      <c r="C23">
        <v>211000</v>
      </c>
      <c r="E23" s="53"/>
      <c r="F23" s="52"/>
    </row>
    <row r="24" spans="2:6" x14ac:dyDescent="0.35">
      <c r="C24" s="52"/>
      <c r="D24" s="52"/>
      <c r="E24" s="53"/>
      <c r="F24" s="52"/>
    </row>
    <row r="25" spans="2:6" x14ac:dyDescent="0.35">
      <c r="C25" s="52"/>
      <c r="D25" s="52"/>
      <c r="E25" s="53"/>
      <c r="F25" s="52"/>
    </row>
    <row r="26" spans="2:6" x14ac:dyDescent="0.35">
      <c r="C26" s="52"/>
      <c r="D26" s="52"/>
      <c r="E26" s="53"/>
      <c r="F26" s="52"/>
    </row>
    <row r="27" spans="2:6" x14ac:dyDescent="0.35">
      <c r="C27" s="52"/>
      <c r="D27" s="52"/>
      <c r="E27" s="53"/>
      <c r="F27" s="52"/>
    </row>
    <row r="28" spans="2:6" x14ac:dyDescent="0.35">
      <c r="C28" s="52"/>
      <c r="D28" s="52"/>
      <c r="E28" s="53"/>
      <c r="F28" s="52"/>
    </row>
    <row r="29" spans="2:6" x14ac:dyDescent="0.35">
      <c r="C29" s="52"/>
      <c r="D29" s="52"/>
      <c r="E29" s="53"/>
      <c r="F29" s="52"/>
    </row>
    <row r="30" spans="2:6" x14ac:dyDescent="0.35">
      <c r="C30" s="52"/>
      <c r="D30" s="52"/>
      <c r="E30" s="53"/>
      <c r="F30" s="52"/>
    </row>
    <row r="31" spans="2:6" x14ac:dyDescent="0.35">
      <c r="C31" s="52"/>
      <c r="D31" s="52"/>
      <c r="E31" s="53"/>
      <c r="F31" s="52"/>
    </row>
    <row r="32" spans="2:6" x14ac:dyDescent="0.35">
      <c r="C32" s="52"/>
      <c r="D32" s="52"/>
      <c r="E32" s="53"/>
      <c r="F32" s="52"/>
    </row>
    <row r="33" spans="3:6" x14ac:dyDescent="0.35">
      <c r="C33" s="52"/>
      <c r="D33" s="52"/>
      <c r="E33" s="53"/>
      <c r="F33" s="52"/>
    </row>
    <row r="34" spans="3:6" x14ac:dyDescent="0.35">
      <c r="C34" s="52"/>
      <c r="D34" s="52"/>
      <c r="E34" s="53"/>
      <c r="F34" s="52"/>
    </row>
    <row r="35" spans="3:6" x14ac:dyDescent="0.35">
      <c r="C35" s="52"/>
      <c r="D35" s="52"/>
      <c r="E35" s="53"/>
      <c r="F35" s="52"/>
    </row>
    <row r="36" spans="3:6" x14ac:dyDescent="0.35">
      <c r="C36" s="52"/>
      <c r="D36" s="52"/>
      <c r="E36" s="53"/>
      <c r="F36" s="52"/>
    </row>
    <row r="37" spans="3:6" x14ac:dyDescent="0.35">
      <c r="C37" s="52"/>
      <c r="D37" s="52"/>
      <c r="E37" s="53"/>
      <c r="F37" s="52"/>
    </row>
    <row r="38" spans="3:6" x14ac:dyDescent="0.35">
      <c r="C38" s="52"/>
      <c r="D38" s="52"/>
      <c r="E38" s="53"/>
      <c r="F38" s="52"/>
    </row>
    <row r="39" spans="3:6" x14ac:dyDescent="0.35">
      <c r="C39" s="52"/>
      <c r="D39" s="52"/>
      <c r="E39" s="53"/>
      <c r="F39" s="52"/>
    </row>
    <row r="40" spans="3:6" x14ac:dyDescent="0.35">
      <c r="C40" s="52"/>
      <c r="D40" s="52"/>
      <c r="E40" s="53"/>
      <c r="F40" s="52"/>
    </row>
    <row r="41" spans="3:6" x14ac:dyDescent="0.35">
      <c r="C41" s="52"/>
      <c r="D41" s="52"/>
      <c r="E41" s="53"/>
      <c r="F41" s="52"/>
    </row>
    <row r="42" spans="3:6" x14ac:dyDescent="0.35">
      <c r="C42" s="52"/>
      <c r="D42" s="52"/>
      <c r="E42" s="53"/>
      <c r="F42" s="52"/>
    </row>
    <row r="43" spans="3:6" x14ac:dyDescent="0.35">
      <c r="C43" s="52"/>
      <c r="D43" s="52"/>
      <c r="E43" s="53"/>
      <c r="F43" s="52"/>
    </row>
    <row r="44" spans="3:6" x14ac:dyDescent="0.35">
      <c r="C44" s="52"/>
      <c r="D44" s="52"/>
      <c r="E44" s="53"/>
      <c r="F44" s="52"/>
    </row>
    <row r="45" spans="3:6" x14ac:dyDescent="0.35">
      <c r="C45" s="52"/>
      <c r="D45" s="52"/>
      <c r="E45" s="53"/>
      <c r="F45" s="52"/>
    </row>
    <row r="46" spans="3:6" x14ac:dyDescent="0.35">
      <c r="C46" s="52"/>
      <c r="D46" s="52"/>
      <c r="E46" s="53"/>
      <c r="F46" s="52"/>
    </row>
    <row r="47" spans="3:6" x14ac:dyDescent="0.35">
      <c r="C47" s="52"/>
      <c r="D47" s="52"/>
      <c r="E47" s="53"/>
      <c r="F47" s="52"/>
    </row>
    <row r="48" spans="3:6" x14ac:dyDescent="0.35">
      <c r="C48" s="52"/>
      <c r="D48" s="52"/>
      <c r="E48" s="53"/>
      <c r="F48" s="52"/>
    </row>
    <row r="49" spans="3:6" x14ac:dyDescent="0.35">
      <c r="C49" s="52"/>
      <c r="D49" s="52"/>
      <c r="E49" s="53"/>
      <c r="F49" s="52"/>
    </row>
    <row r="50" spans="3:6" x14ac:dyDescent="0.35">
      <c r="C50" s="52"/>
      <c r="D50" s="52"/>
      <c r="E50" s="53"/>
      <c r="F50" s="52"/>
    </row>
    <row r="51" spans="3:6" x14ac:dyDescent="0.35">
      <c r="C51" s="52"/>
      <c r="D51" s="52"/>
      <c r="E51" s="53"/>
      <c r="F51" s="52"/>
    </row>
    <row r="52" spans="3:6" x14ac:dyDescent="0.35">
      <c r="C52" s="52"/>
      <c r="D52" s="52"/>
      <c r="E52" s="53"/>
      <c r="F52" s="52"/>
    </row>
    <row r="53" spans="3:6" x14ac:dyDescent="0.35">
      <c r="C53" s="52"/>
      <c r="D53" s="52"/>
      <c r="E53" s="53"/>
      <c r="F53" s="52"/>
    </row>
    <row r="54" spans="3:6" x14ac:dyDescent="0.35">
      <c r="C54" s="52"/>
      <c r="D54" s="52"/>
      <c r="E54" s="53"/>
      <c r="F54" s="52"/>
    </row>
    <row r="55" spans="3:6" x14ac:dyDescent="0.35">
      <c r="C55" s="52"/>
      <c r="D55" s="52"/>
      <c r="E55" s="53"/>
      <c r="F55" s="52"/>
    </row>
    <row r="56" spans="3:6" x14ac:dyDescent="0.35">
      <c r="C56" s="52"/>
      <c r="D56" s="52"/>
      <c r="E56" s="53"/>
      <c r="F56" s="52"/>
    </row>
    <row r="57" spans="3:6" x14ac:dyDescent="0.35">
      <c r="C57" s="52"/>
      <c r="D57" s="52"/>
      <c r="E57" s="53"/>
      <c r="F57" s="52"/>
    </row>
    <row r="58" spans="3:6" x14ac:dyDescent="0.35">
      <c r="C58" s="52"/>
      <c r="D58" s="52"/>
      <c r="E58" s="53"/>
      <c r="F58" s="52"/>
    </row>
    <row r="59" spans="3:6" x14ac:dyDescent="0.35">
      <c r="C59" s="52"/>
      <c r="D59" s="52"/>
      <c r="E59" s="53"/>
      <c r="F59" s="52"/>
    </row>
    <row r="60" spans="3:6" x14ac:dyDescent="0.35">
      <c r="C60" s="52"/>
      <c r="D60" s="52"/>
      <c r="E60" s="53"/>
      <c r="F60" s="52"/>
    </row>
    <row r="61" spans="3:6" x14ac:dyDescent="0.35">
      <c r="C61" s="52"/>
      <c r="D61" s="52"/>
      <c r="E61" s="53"/>
      <c r="F61" s="52"/>
    </row>
    <row r="62" spans="3:6" x14ac:dyDescent="0.35">
      <c r="C62" s="52"/>
      <c r="D62" s="52"/>
      <c r="E62" s="53"/>
      <c r="F62" s="52"/>
    </row>
    <row r="63" spans="3:6" x14ac:dyDescent="0.35">
      <c r="C63" s="52"/>
      <c r="D63" s="52"/>
      <c r="E63" s="53"/>
      <c r="F63" s="52"/>
    </row>
    <row r="64" spans="3:6" x14ac:dyDescent="0.35">
      <c r="C64" s="52"/>
      <c r="D64" s="52"/>
      <c r="E64" s="53"/>
      <c r="F64" s="52"/>
    </row>
    <row r="65" spans="3:6" x14ac:dyDescent="0.35">
      <c r="C65" s="52"/>
      <c r="D65" s="52"/>
      <c r="E65" s="53"/>
      <c r="F65" s="52"/>
    </row>
    <row r="66" spans="3:6" x14ac:dyDescent="0.35">
      <c r="C66" s="52"/>
      <c r="D66" s="52"/>
      <c r="E66" s="53"/>
      <c r="F66" s="52"/>
    </row>
    <row r="67" spans="3:6" x14ac:dyDescent="0.35">
      <c r="C67" s="52"/>
      <c r="D67" s="52"/>
      <c r="E67" s="53"/>
      <c r="F67" s="52"/>
    </row>
    <row r="68" spans="3:6" x14ac:dyDescent="0.35">
      <c r="C68" s="52"/>
      <c r="D68" s="52"/>
      <c r="E68" s="53"/>
      <c r="F68" s="52"/>
    </row>
    <row r="69" spans="3:6" x14ac:dyDescent="0.35">
      <c r="C69" s="52"/>
      <c r="D69" s="52"/>
      <c r="E69" s="53"/>
      <c r="F69" s="52"/>
    </row>
    <row r="70" spans="3:6" x14ac:dyDescent="0.35">
      <c r="C70" s="52"/>
      <c r="D70" s="52"/>
      <c r="E70" s="53"/>
      <c r="F70" s="52"/>
    </row>
    <row r="71" spans="3:6" x14ac:dyDescent="0.35">
      <c r="C71" s="52"/>
      <c r="D71" s="52"/>
      <c r="E71" s="53"/>
      <c r="F71" s="52"/>
    </row>
    <row r="72" spans="3:6" x14ac:dyDescent="0.35">
      <c r="C72" s="52"/>
      <c r="D72" s="52"/>
      <c r="E72" s="53"/>
      <c r="F72" s="52"/>
    </row>
    <row r="73" spans="3:6" x14ac:dyDescent="0.35">
      <c r="C73" s="52"/>
      <c r="D73" s="52"/>
      <c r="E73" s="53"/>
      <c r="F73" s="52"/>
    </row>
    <row r="74" spans="3:6" x14ac:dyDescent="0.35">
      <c r="C74" s="52"/>
      <c r="D74" s="52"/>
      <c r="E74" s="53"/>
      <c r="F74" s="52"/>
    </row>
    <row r="75" spans="3:6" x14ac:dyDescent="0.35">
      <c r="C75" s="52"/>
      <c r="D75" s="52"/>
      <c r="E75" s="53"/>
      <c r="F75" s="52"/>
    </row>
    <row r="76" spans="3:6" x14ac:dyDescent="0.35">
      <c r="C76" s="52"/>
      <c r="D76" s="52"/>
      <c r="E76" s="53"/>
      <c r="F76" s="52"/>
    </row>
    <row r="77" spans="3:6" x14ac:dyDescent="0.35">
      <c r="C77" s="52"/>
      <c r="D77" s="52"/>
      <c r="E77" s="53"/>
      <c r="F77" s="52"/>
    </row>
    <row r="78" spans="3:6" x14ac:dyDescent="0.35">
      <c r="C78" s="52"/>
      <c r="D78" s="52"/>
      <c r="E78" s="53"/>
      <c r="F78" s="52"/>
    </row>
    <row r="79" spans="3:6" x14ac:dyDescent="0.35">
      <c r="C79" s="52"/>
      <c r="D79" s="52"/>
      <c r="E79" s="53"/>
      <c r="F79" s="52"/>
    </row>
    <row r="80" spans="3:6" x14ac:dyDescent="0.35">
      <c r="C80" s="52"/>
      <c r="D80" s="52"/>
      <c r="E80" s="53"/>
      <c r="F80" s="52"/>
    </row>
    <row r="81" spans="3:6" x14ac:dyDescent="0.35">
      <c r="C81" s="52"/>
      <c r="D81" s="52"/>
      <c r="E81" s="53"/>
      <c r="F81" s="52"/>
    </row>
    <row r="82" spans="3:6" x14ac:dyDescent="0.35">
      <c r="C82" s="52"/>
      <c r="D82" s="52"/>
      <c r="E82" s="53"/>
      <c r="F82" s="52"/>
    </row>
    <row r="83" spans="3:6" x14ac:dyDescent="0.35">
      <c r="C83" s="52"/>
      <c r="D83" s="52"/>
      <c r="E83" s="53"/>
      <c r="F83" s="52"/>
    </row>
    <row r="84" spans="3:6" x14ac:dyDescent="0.35">
      <c r="C84" s="52"/>
      <c r="D84" s="52"/>
      <c r="E84" s="53"/>
      <c r="F84" s="52"/>
    </row>
    <row r="85" spans="3:6" x14ac:dyDescent="0.35">
      <c r="C85" s="52"/>
      <c r="D85" s="52"/>
      <c r="E85" s="53"/>
      <c r="F85" s="52"/>
    </row>
    <row r="86" spans="3:6" x14ac:dyDescent="0.35">
      <c r="C86" s="52"/>
      <c r="D86" s="52"/>
      <c r="E86" s="53"/>
      <c r="F86" s="52"/>
    </row>
    <row r="87" spans="3:6" x14ac:dyDescent="0.35">
      <c r="C87" s="52"/>
      <c r="D87" s="52"/>
      <c r="E87" s="53"/>
      <c r="F87" s="52"/>
    </row>
    <row r="88" spans="3:6" x14ac:dyDescent="0.35">
      <c r="C88" s="52"/>
      <c r="D88" s="52"/>
      <c r="E88" s="53"/>
      <c r="F88" s="52"/>
    </row>
    <row r="89" spans="3:6" x14ac:dyDescent="0.35">
      <c r="C89" s="52"/>
      <c r="D89" s="52"/>
      <c r="E89" s="53"/>
      <c r="F89" s="52"/>
    </row>
    <row r="90" spans="3:6" x14ac:dyDescent="0.35">
      <c r="C90" s="52"/>
      <c r="D90" s="52"/>
      <c r="E90" s="53"/>
      <c r="F90" s="52"/>
    </row>
    <row r="91" spans="3:6" x14ac:dyDescent="0.35">
      <c r="C91" s="52"/>
      <c r="D91" s="52"/>
      <c r="E91" s="53"/>
      <c r="F91" s="52"/>
    </row>
    <row r="92" spans="3:6" x14ac:dyDescent="0.35">
      <c r="C92" s="52"/>
      <c r="D92" s="52"/>
      <c r="E92" s="53"/>
      <c r="F92" s="52"/>
    </row>
    <row r="93" spans="3:6" x14ac:dyDescent="0.35">
      <c r="C93" s="52"/>
      <c r="D93" s="52"/>
      <c r="E93" s="53"/>
      <c r="F93" s="52"/>
    </row>
    <row r="94" spans="3:6" x14ac:dyDescent="0.35">
      <c r="C94" s="52"/>
      <c r="D94" s="52"/>
      <c r="E94" s="53"/>
      <c r="F94" s="52"/>
    </row>
    <row r="95" spans="3:6" x14ac:dyDescent="0.35">
      <c r="C95" s="52"/>
      <c r="D95" s="52"/>
      <c r="E95" s="53"/>
      <c r="F95" s="52"/>
    </row>
    <row r="96" spans="3:6" x14ac:dyDescent="0.35">
      <c r="C96" s="52"/>
      <c r="D96" s="52"/>
      <c r="E96" s="53"/>
      <c r="F96" s="52"/>
    </row>
    <row r="97" spans="3:6" x14ac:dyDescent="0.35">
      <c r="C97" s="52"/>
      <c r="D97" s="52"/>
      <c r="E97" s="53"/>
      <c r="F97" s="52"/>
    </row>
    <row r="98" spans="3:6" x14ac:dyDescent="0.35">
      <c r="C98" s="52"/>
      <c r="D98" s="52"/>
      <c r="E98" s="53"/>
      <c r="F98" s="52"/>
    </row>
    <row r="99" spans="3:6" x14ac:dyDescent="0.35">
      <c r="C99" s="52"/>
      <c r="D99" s="52"/>
      <c r="E99" s="53"/>
      <c r="F99" s="52"/>
    </row>
    <row r="100" spans="3:6" x14ac:dyDescent="0.35">
      <c r="C100" s="52"/>
      <c r="D100" s="52"/>
      <c r="E100" s="53"/>
      <c r="F100" s="52"/>
    </row>
    <row r="101" spans="3:6" x14ac:dyDescent="0.35">
      <c r="C101" s="52"/>
      <c r="D101" s="52"/>
      <c r="E101" s="53"/>
      <c r="F101" s="52"/>
    </row>
    <row r="102" spans="3:6" x14ac:dyDescent="0.35">
      <c r="C102" s="52"/>
      <c r="D102" s="52"/>
      <c r="E102" s="53"/>
      <c r="F102" s="52"/>
    </row>
    <row r="103" spans="3:6" x14ac:dyDescent="0.35">
      <c r="C103" s="52"/>
      <c r="D103" s="52"/>
      <c r="E103" s="53"/>
      <c r="F103" s="52"/>
    </row>
    <row r="104" spans="3:6" x14ac:dyDescent="0.35">
      <c r="C104" s="52"/>
      <c r="D104" s="52"/>
      <c r="E104" s="53"/>
      <c r="F104" s="52"/>
    </row>
    <row r="105" spans="3:6" x14ac:dyDescent="0.35">
      <c r="C105" s="52"/>
      <c r="D105" s="52"/>
      <c r="E105" s="53"/>
      <c r="F105" s="52"/>
    </row>
    <row r="106" spans="3:6" x14ac:dyDescent="0.35">
      <c r="C106" s="52"/>
      <c r="D106" s="52"/>
      <c r="E106" s="53"/>
      <c r="F106" s="52"/>
    </row>
    <row r="107" spans="3:6" x14ac:dyDescent="0.35">
      <c r="C107" s="52"/>
      <c r="D107" s="52"/>
      <c r="E107" s="53"/>
      <c r="F107" s="52"/>
    </row>
    <row r="108" spans="3:6" x14ac:dyDescent="0.35">
      <c r="C108" s="52"/>
      <c r="D108" s="52"/>
      <c r="E108" s="53"/>
      <c r="F108" s="52"/>
    </row>
    <row r="109" spans="3:6" x14ac:dyDescent="0.35">
      <c r="C109" s="52"/>
      <c r="D109" s="52"/>
      <c r="E109" s="53"/>
      <c r="F109" s="52"/>
    </row>
    <row r="110" spans="3:6" x14ac:dyDescent="0.35">
      <c r="C110" s="52"/>
      <c r="D110" s="52"/>
      <c r="E110" s="53"/>
      <c r="F110" s="52"/>
    </row>
    <row r="111" spans="3:6" x14ac:dyDescent="0.35">
      <c r="C111" s="52"/>
      <c r="D111" s="52"/>
      <c r="E111" s="53"/>
      <c r="F111" s="52"/>
    </row>
    <row r="112" spans="3:6" x14ac:dyDescent="0.35">
      <c r="C112" s="52"/>
      <c r="D112" s="52"/>
      <c r="E112" s="53"/>
      <c r="F112" s="52"/>
    </row>
    <row r="113" spans="3:6" x14ac:dyDescent="0.35">
      <c r="C113" s="52"/>
      <c r="D113" s="52"/>
      <c r="E113" s="53"/>
      <c r="F113" s="52"/>
    </row>
    <row r="114" spans="3:6" x14ac:dyDescent="0.35">
      <c r="C114" s="52"/>
      <c r="D114" s="52"/>
      <c r="E114" s="53"/>
      <c r="F114" s="52"/>
    </row>
    <row r="115" spans="3:6" x14ac:dyDescent="0.35">
      <c r="C115" s="52"/>
      <c r="D115" s="52"/>
      <c r="E115" s="53"/>
      <c r="F115" s="52"/>
    </row>
    <row r="116" spans="3:6" x14ac:dyDescent="0.35">
      <c r="C116" s="52"/>
      <c r="D116" s="52"/>
      <c r="E116" s="53"/>
      <c r="F116" s="52"/>
    </row>
    <row r="117" spans="3:6" x14ac:dyDescent="0.35">
      <c r="C117" s="52"/>
      <c r="D117" s="52"/>
      <c r="E117" s="53"/>
      <c r="F117" s="52"/>
    </row>
    <row r="118" spans="3:6" x14ac:dyDescent="0.35">
      <c r="C118" s="52"/>
      <c r="D118" s="52"/>
      <c r="E118" s="53"/>
      <c r="F118" s="52"/>
    </row>
    <row r="119" spans="3:6" x14ac:dyDescent="0.35">
      <c r="C119" s="52"/>
      <c r="D119" s="52"/>
      <c r="E119" s="53"/>
      <c r="F119" s="52"/>
    </row>
    <row r="120" spans="3:6" x14ac:dyDescent="0.35">
      <c r="C120" s="52"/>
      <c r="D120" s="52"/>
      <c r="E120" s="53"/>
      <c r="F120" s="52"/>
    </row>
    <row r="121" spans="3:6" x14ac:dyDescent="0.35">
      <c r="C121" s="52"/>
      <c r="D121" s="52"/>
      <c r="E121" s="53"/>
      <c r="F121" s="52"/>
    </row>
    <row r="122" spans="3:6" x14ac:dyDescent="0.35">
      <c r="C122" s="52"/>
      <c r="D122" s="52"/>
      <c r="E122" s="53"/>
      <c r="F122" s="52"/>
    </row>
    <row r="123" spans="3:6" x14ac:dyDescent="0.35">
      <c r="C123" s="52"/>
      <c r="D123" s="52"/>
      <c r="E123" s="53"/>
      <c r="F123" s="52"/>
    </row>
    <row r="124" spans="3:6" x14ac:dyDescent="0.35">
      <c r="C124" s="52"/>
      <c r="D124" s="52"/>
      <c r="E124" s="53"/>
      <c r="F124" s="52"/>
    </row>
    <row r="125" spans="3:6" x14ac:dyDescent="0.35">
      <c r="C125" s="52"/>
      <c r="D125" s="52"/>
      <c r="E125" s="53"/>
      <c r="F125" s="52"/>
    </row>
    <row r="126" spans="3:6" x14ac:dyDescent="0.35">
      <c r="C126" s="52"/>
      <c r="D126" s="52"/>
      <c r="E126" s="53"/>
      <c r="F126" s="52"/>
    </row>
    <row r="127" spans="3:6" x14ac:dyDescent="0.35">
      <c r="C127" s="52"/>
      <c r="D127" s="52"/>
      <c r="E127" s="53"/>
      <c r="F127" s="52"/>
    </row>
    <row r="128" spans="3:6" x14ac:dyDescent="0.35">
      <c r="C128" s="52"/>
      <c r="D128" s="52"/>
      <c r="E128" s="53"/>
      <c r="F128" s="52"/>
    </row>
    <row r="129" spans="3:6" x14ac:dyDescent="0.35">
      <c r="C129" s="52"/>
      <c r="D129" s="52"/>
      <c r="E129" s="53"/>
      <c r="F129" s="52"/>
    </row>
    <row r="130" spans="3:6" x14ac:dyDescent="0.35">
      <c r="C130" s="52"/>
      <c r="D130" s="52"/>
      <c r="E130" s="53"/>
      <c r="F130" s="52"/>
    </row>
    <row r="131" spans="3:6" x14ac:dyDescent="0.35">
      <c r="C131" s="52"/>
      <c r="D131" s="52"/>
      <c r="E131" s="53"/>
      <c r="F131" s="52"/>
    </row>
    <row r="132" spans="3:6" x14ac:dyDescent="0.35">
      <c r="C132" s="52"/>
      <c r="D132" s="52"/>
      <c r="E132" s="53"/>
      <c r="F132" s="52"/>
    </row>
    <row r="133" spans="3:6" x14ac:dyDescent="0.35">
      <c r="C133" s="52"/>
      <c r="D133" s="52"/>
      <c r="E133" s="53"/>
      <c r="F133" s="52"/>
    </row>
    <row r="134" spans="3:6" x14ac:dyDescent="0.35">
      <c r="C134" s="52"/>
      <c r="D134" s="52"/>
      <c r="E134" s="53"/>
      <c r="F134" s="52"/>
    </row>
    <row r="135" spans="3:6" x14ac:dyDescent="0.35">
      <c r="C135" s="52"/>
      <c r="D135" s="52"/>
      <c r="E135" s="53"/>
      <c r="F135" s="52"/>
    </row>
    <row r="136" spans="3:6" x14ac:dyDescent="0.35">
      <c r="C136" s="52"/>
      <c r="D136" s="52"/>
      <c r="E136" s="53"/>
      <c r="F136" s="52"/>
    </row>
    <row r="137" spans="3:6" x14ac:dyDescent="0.35">
      <c r="C137" s="52"/>
      <c r="D137" s="52"/>
      <c r="E137" s="53"/>
      <c r="F137" s="52"/>
    </row>
    <row r="138" spans="3:6" x14ac:dyDescent="0.35">
      <c r="C138" s="52"/>
      <c r="D138" s="52"/>
      <c r="E138" s="53"/>
      <c r="F138" s="52"/>
    </row>
    <row r="139" spans="3:6" x14ac:dyDescent="0.35">
      <c r="C139" s="52"/>
      <c r="D139" s="52"/>
      <c r="E139" s="53"/>
      <c r="F139" s="52"/>
    </row>
    <row r="140" spans="3:6" x14ac:dyDescent="0.35">
      <c r="C140" s="52"/>
      <c r="D140" s="52"/>
      <c r="E140" s="53"/>
      <c r="F140" s="52"/>
    </row>
    <row r="141" spans="3:6" x14ac:dyDescent="0.35">
      <c r="C141" s="52"/>
      <c r="D141" s="52"/>
      <c r="E141" s="53"/>
      <c r="F141" s="52"/>
    </row>
    <row r="142" spans="3:6" x14ac:dyDescent="0.35">
      <c r="C142" s="52"/>
      <c r="D142" s="52"/>
      <c r="E142" s="53"/>
      <c r="F142" s="52"/>
    </row>
    <row r="143" spans="3:6" x14ac:dyDescent="0.35">
      <c r="C143" s="52"/>
      <c r="D143" s="52"/>
      <c r="E143" s="53"/>
      <c r="F143" s="52"/>
    </row>
    <row r="144" spans="3:6" x14ac:dyDescent="0.35">
      <c r="C144" s="52"/>
      <c r="D144" s="52"/>
      <c r="E144" s="53"/>
      <c r="F144" s="52"/>
    </row>
    <row r="145" spans="3:6" x14ac:dyDescent="0.35">
      <c r="C145" s="52"/>
      <c r="D145" s="52"/>
      <c r="E145" s="53"/>
      <c r="F145" s="52"/>
    </row>
    <row r="146" spans="3:6" x14ac:dyDescent="0.35">
      <c r="C146" s="52"/>
      <c r="D146" s="52"/>
      <c r="E146" s="53"/>
      <c r="F146" s="52"/>
    </row>
    <row r="147" spans="3:6" x14ac:dyDescent="0.35">
      <c r="C147" s="52"/>
      <c r="D147" s="52"/>
      <c r="E147" s="53"/>
      <c r="F147" s="52"/>
    </row>
    <row r="148" spans="3:6" x14ac:dyDescent="0.35">
      <c r="C148" s="52"/>
      <c r="D148" s="52"/>
      <c r="E148" s="53"/>
      <c r="F148" s="52"/>
    </row>
    <row r="149" spans="3:6" x14ac:dyDescent="0.35">
      <c r="C149" s="52"/>
      <c r="D149" s="52"/>
      <c r="E149" s="53"/>
      <c r="F149" s="52"/>
    </row>
    <row r="150" spans="3:6" x14ac:dyDescent="0.35">
      <c r="C150" s="52"/>
      <c r="D150" s="52"/>
      <c r="E150" s="53"/>
      <c r="F150" s="52"/>
    </row>
    <row r="151" spans="3:6" x14ac:dyDescent="0.35">
      <c r="C151" s="52"/>
      <c r="D151" s="52"/>
      <c r="E151" s="53"/>
      <c r="F151" s="52"/>
    </row>
    <row r="152" spans="3:6" x14ac:dyDescent="0.35">
      <c r="C152" s="52"/>
      <c r="D152" s="52"/>
      <c r="E152" s="53"/>
      <c r="F152" s="52"/>
    </row>
    <row r="153" spans="3:6" x14ac:dyDescent="0.35">
      <c r="C153" s="52"/>
      <c r="D153" s="52"/>
      <c r="E153" s="53"/>
      <c r="F153" s="52"/>
    </row>
    <row r="154" spans="3:6" x14ac:dyDescent="0.35">
      <c r="C154" s="52"/>
      <c r="D154" s="52"/>
      <c r="E154" s="53"/>
      <c r="F154" s="52"/>
    </row>
    <row r="155" spans="3:6" x14ac:dyDescent="0.35">
      <c r="C155" s="52"/>
      <c r="D155" s="52"/>
      <c r="E155" s="53"/>
      <c r="F155" s="52"/>
    </row>
    <row r="156" spans="3:6" x14ac:dyDescent="0.35">
      <c r="C156" s="52"/>
      <c r="D156" s="52"/>
      <c r="E156" s="53"/>
      <c r="F156" s="52"/>
    </row>
    <row r="157" spans="3:6" x14ac:dyDescent="0.35">
      <c r="C157" s="52"/>
      <c r="D157" s="52"/>
      <c r="E157" s="53"/>
      <c r="F157" s="52"/>
    </row>
    <row r="158" spans="3:6" x14ac:dyDescent="0.35">
      <c r="C158" s="52"/>
      <c r="D158" s="52"/>
      <c r="E158" s="53"/>
      <c r="F158" s="52"/>
    </row>
    <row r="159" spans="3:6" x14ac:dyDescent="0.35">
      <c r="C159" s="52"/>
      <c r="D159" s="52"/>
      <c r="E159" s="53"/>
      <c r="F159" s="52"/>
    </row>
    <row r="160" spans="3:6" x14ac:dyDescent="0.35">
      <c r="C160" s="52"/>
      <c r="D160" s="52"/>
      <c r="E160" s="53"/>
      <c r="F160" s="52"/>
    </row>
    <row r="161" spans="3:6" x14ac:dyDescent="0.35">
      <c r="C161" s="52"/>
      <c r="D161" s="52"/>
      <c r="E161" s="53"/>
      <c r="F161" s="52"/>
    </row>
    <row r="162" spans="3:6" x14ac:dyDescent="0.35">
      <c r="C162" s="52"/>
      <c r="D162" s="52"/>
      <c r="E162" s="53"/>
      <c r="F162" s="52"/>
    </row>
    <row r="163" spans="3:6" x14ac:dyDescent="0.35">
      <c r="C163" s="52"/>
      <c r="D163" s="52"/>
      <c r="E163" s="53"/>
      <c r="F163" s="52"/>
    </row>
    <row r="164" spans="3:6" x14ac:dyDescent="0.35">
      <c r="C164" s="52"/>
      <c r="D164" s="52"/>
      <c r="E164" s="53"/>
      <c r="F164" s="52"/>
    </row>
    <row r="165" spans="3:6" x14ac:dyDescent="0.35">
      <c r="C165" s="52"/>
      <c r="D165" s="52"/>
      <c r="E165" s="53"/>
      <c r="F165" s="52"/>
    </row>
    <row r="166" spans="3:6" x14ac:dyDescent="0.35">
      <c r="C166" s="52"/>
      <c r="D166" s="52"/>
      <c r="E166" s="53"/>
      <c r="F166" s="52"/>
    </row>
    <row r="167" spans="3:6" x14ac:dyDescent="0.35">
      <c r="C167" s="52"/>
      <c r="D167" s="52"/>
      <c r="E167" s="53"/>
      <c r="F167" s="52"/>
    </row>
    <row r="168" spans="3:6" x14ac:dyDescent="0.35">
      <c r="C168" s="52"/>
      <c r="D168" s="52"/>
      <c r="E168" s="53"/>
      <c r="F168" s="52"/>
    </row>
    <row r="169" spans="3:6" x14ac:dyDescent="0.35">
      <c r="C169" s="52"/>
      <c r="D169" s="52"/>
      <c r="E169" s="53"/>
      <c r="F169" s="52"/>
    </row>
    <row r="170" spans="3:6" x14ac:dyDescent="0.35">
      <c r="C170" s="52"/>
      <c r="D170" s="52"/>
      <c r="E170" s="53"/>
      <c r="F170" s="52"/>
    </row>
    <row r="171" spans="3:6" x14ac:dyDescent="0.35">
      <c r="C171" s="52"/>
      <c r="D171" s="52"/>
      <c r="E171" s="53"/>
      <c r="F171" s="52"/>
    </row>
    <row r="172" spans="3:6" x14ac:dyDescent="0.35">
      <c r="C172" s="52"/>
      <c r="D172" s="52"/>
      <c r="E172" s="53"/>
      <c r="F172" s="52"/>
    </row>
    <row r="173" spans="3:6" x14ac:dyDescent="0.35">
      <c r="C173" s="52"/>
      <c r="D173" s="52"/>
      <c r="E173" s="53"/>
      <c r="F173" s="52"/>
    </row>
    <row r="174" spans="3:6" x14ac:dyDescent="0.35">
      <c r="C174" s="52"/>
      <c r="D174" s="52"/>
      <c r="E174" s="53"/>
      <c r="F174" s="52"/>
    </row>
    <row r="175" spans="3:6" x14ac:dyDescent="0.35">
      <c r="C175" s="52"/>
      <c r="D175" s="52"/>
      <c r="E175" s="53"/>
      <c r="F175" s="52"/>
    </row>
    <row r="176" spans="3:6" x14ac:dyDescent="0.35">
      <c r="C176" s="52"/>
      <c r="D176" s="52"/>
      <c r="E176" s="53"/>
      <c r="F176" s="52"/>
    </row>
    <row r="177" spans="3:6" x14ac:dyDescent="0.35">
      <c r="C177" s="52"/>
      <c r="D177" s="52"/>
      <c r="E177" s="53"/>
      <c r="F177" s="52"/>
    </row>
    <row r="178" spans="3:6" x14ac:dyDescent="0.35">
      <c r="C178" s="52"/>
      <c r="D178" s="52"/>
      <c r="E178" s="53"/>
      <c r="F178" s="52"/>
    </row>
    <row r="179" spans="3:6" x14ac:dyDescent="0.35">
      <c r="C179" s="52"/>
      <c r="D179" s="52"/>
      <c r="E179" s="53"/>
      <c r="F179" s="52"/>
    </row>
    <row r="180" spans="3:6" x14ac:dyDescent="0.35">
      <c r="C180" s="52"/>
      <c r="D180" s="52"/>
      <c r="E180" s="53"/>
      <c r="F180" s="52"/>
    </row>
    <row r="181" spans="3:6" x14ac:dyDescent="0.35">
      <c r="C181" s="52"/>
      <c r="D181" s="52"/>
      <c r="E181" s="53"/>
      <c r="F181" s="52"/>
    </row>
    <row r="182" spans="3:6" x14ac:dyDescent="0.35">
      <c r="C182" s="52"/>
      <c r="D182" s="52"/>
      <c r="E182" s="53"/>
      <c r="F182" s="52"/>
    </row>
    <row r="183" spans="3:6" x14ac:dyDescent="0.35">
      <c r="C183" s="52"/>
      <c r="D183" s="52"/>
      <c r="E183" s="53"/>
      <c r="F183" s="52"/>
    </row>
    <row r="184" spans="3:6" x14ac:dyDescent="0.35">
      <c r="C184" s="52"/>
      <c r="D184" s="52"/>
      <c r="E184" s="53"/>
      <c r="F184" s="52"/>
    </row>
    <row r="185" spans="3:6" x14ac:dyDescent="0.35">
      <c r="C185" s="52"/>
      <c r="D185" s="52"/>
      <c r="E185" s="53"/>
      <c r="F185" s="52"/>
    </row>
    <row r="186" spans="3:6" x14ac:dyDescent="0.35">
      <c r="C186" s="52"/>
      <c r="D186" s="52"/>
      <c r="E186" s="53"/>
      <c r="F186" s="52"/>
    </row>
    <row r="187" spans="3:6" x14ac:dyDescent="0.35">
      <c r="C187" s="52"/>
      <c r="D187" s="52"/>
      <c r="E187" s="53"/>
      <c r="F187" s="52"/>
    </row>
    <row r="188" spans="3:6" x14ac:dyDescent="0.35">
      <c r="C188" s="52"/>
      <c r="D188" s="52"/>
      <c r="E188" s="53"/>
      <c r="F188" s="52"/>
    </row>
    <row r="189" spans="3:6" x14ac:dyDescent="0.35">
      <c r="C189" s="52"/>
      <c r="D189" s="52"/>
      <c r="E189" s="53"/>
      <c r="F189" s="52"/>
    </row>
    <row r="190" spans="3:6" x14ac:dyDescent="0.35">
      <c r="C190" s="52"/>
      <c r="D190" s="52"/>
      <c r="E190" s="53"/>
      <c r="F190" s="52"/>
    </row>
    <row r="191" spans="3:6" x14ac:dyDescent="0.35">
      <c r="C191" s="52"/>
      <c r="D191" s="52"/>
      <c r="E191" s="53"/>
      <c r="F191" s="52"/>
    </row>
    <row r="192" spans="3:6" x14ac:dyDescent="0.35">
      <c r="C192" s="52"/>
      <c r="D192" s="52"/>
      <c r="E192" s="53"/>
      <c r="F192" s="52"/>
    </row>
    <row r="193" spans="3:6" x14ac:dyDescent="0.35">
      <c r="C193" s="52"/>
      <c r="D193" s="52"/>
      <c r="E193" s="53"/>
      <c r="F193" s="52"/>
    </row>
    <row r="194" spans="3:6" x14ac:dyDescent="0.35">
      <c r="C194" s="52"/>
      <c r="D194" s="52"/>
      <c r="E194" s="53"/>
      <c r="F194" s="52"/>
    </row>
    <row r="195" spans="3:6" x14ac:dyDescent="0.35">
      <c r="C195" s="52"/>
      <c r="D195" s="52"/>
      <c r="E195" s="53"/>
      <c r="F195" s="52"/>
    </row>
    <row r="196" spans="3:6" x14ac:dyDescent="0.35">
      <c r="C196" s="52"/>
      <c r="D196" s="52"/>
      <c r="E196" s="53"/>
      <c r="F196" s="52"/>
    </row>
    <row r="197" spans="3:6" x14ac:dyDescent="0.35">
      <c r="C197" s="52"/>
      <c r="D197" s="52"/>
      <c r="E197" s="53"/>
      <c r="F197" s="52"/>
    </row>
    <row r="198" spans="3:6" x14ac:dyDescent="0.35">
      <c r="C198" s="52"/>
      <c r="D198" s="52"/>
      <c r="E198" s="53"/>
      <c r="F198" s="52"/>
    </row>
    <row r="199" spans="3:6" x14ac:dyDescent="0.35">
      <c r="C199" s="52"/>
      <c r="D199" s="52"/>
      <c r="E199" s="53"/>
      <c r="F199" s="52"/>
    </row>
    <row r="200" spans="3:6" x14ac:dyDescent="0.35">
      <c r="C200" s="52"/>
      <c r="D200" s="52"/>
      <c r="E200" s="53"/>
      <c r="F200" s="52"/>
    </row>
    <row r="201" spans="3:6" x14ac:dyDescent="0.35">
      <c r="C201" s="52"/>
      <c r="D201" s="52"/>
      <c r="E201" s="53"/>
      <c r="F201" s="52"/>
    </row>
    <row r="202" spans="3:6" x14ac:dyDescent="0.35">
      <c r="C202" s="52"/>
      <c r="D202" s="52"/>
      <c r="E202" s="53"/>
      <c r="F202" s="52"/>
    </row>
  </sheetData>
  <conditionalFormatting sqref="E3:E202">
    <cfRule type="iconSet" priority="9">
      <iconSet iconSet="3Symbols2">
        <cfvo type="percent" val="0"/>
        <cfvo type="percent" val="33"/>
        <cfvo type="percent" val="67"/>
      </iconSet>
    </cfRule>
    <cfRule type="iconSet" priority="10">
      <iconSet iconSet="3Arrows">
        <cfvo type="percent" val="0"/>
        <cfvo type="percent" val="33"/>
        <cfvo type="percent" val="67"/>
      </iconSet>
    </cfRule>
  </conditionalFormatting>
  <conditionalFormatting sqref="C3:F10 E11:F17 C11:C17 C18:F19 C24:F202 E20:F23 C20:C23">
    <cfRule type="expression" dxfId="11" priority="15">
      <formula>#REF!="Companies Act 2013"</formula>
    </cfRule>
    <cfRule type="expression" dxfId="10" priority="16">
      <formula>#REF!="others"</formula>
    </cfRule>
    <cfRule type="expression" dxfId="9" priority="17">
      <formula>#REF!="Income Tax Act ,1961"</formula>
    </cfRule>
    <cfRule type="expression" dxfId="8" priority="18">
      <formula>#REF!="CGST Act ,2017"</formula>
    </cfRule>
  </conditionalFormatting>
  <conditionalFormatting sqref="B20">
    <cfRule type="expression" dxfId="7" priority="5">
      <formula>#REF!="Companies Act 2013"</formula>
    </cfRule>
    <cfRule type="expression" dxfId="6" priority="6">
      <formula>#REF!="others"</formula>
    </cfRule>
    <cfRule type="expression" dxfId="5" priority="7">
      <formula>#REF!="Income Tax Act ,1961"</formula>
    </cfRule>
    <cfRule type="expression" dxfId="4" priority="8">
      <formula>#REF!="CGST Act ,2017"</formula>
    </cfRule>
  </conditionalFormatting>
  <conditionalFormatting sqref="B21">
    <cfRule type="expression" dxfId="3" priority="1">
      <formula>#REF!="Companies Act 2013"</formula>
    </cfRule>
    <cfRule type="expression" dxfId="2" priority="2">
      <formula>#REF!="others"</formula>
    </cfRule>
    <cfRule type="expression" dxfId="1" priority="3">
      <formula>#REF!="Income Tax Act ,1961"</formula>
    </cfRule>
    <cfRule type="expression" dxfId="0" priority="4">
      <formula>#REF!="CGST Act ,2017"</formula>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449B4-06DA-8647-8C27-A706DE50431B}">
  <dimension ref="C3:X204"/>
  <sheetViews>
    <sheetView showGridLines="0" zoomScale="70" zoomScaleNormal="70" workbookViewId="0">
      <selection activeCell="Q9" sqref="Q9"/>
    </sheetView>
  </sheetViews>
  <sheetFormatPr defaultColWidth="10.6640625" defaultRowHeight="15.5" x14ac:dyDescent="0.35"/>
  <cols>
    <col min="12" max="12" width="14.6640625" bestFit="1" customWidth="1"/>
    <col min="13" max="13" width="11.5" bestFit="1" customWidth="1"/>
  </cols>
  <sheetData>
    <row r="3" spans="3:24" x14ac:dyDescent="0.35">
      <c r="L3" s="40" t="s">
        <v>33</v>
      </c>
      <c r="M3" s="45" t="s">
        <v>58</v>
      </c>
      <c r="N3" s="46"/>
      <c r="O3" s="46"/>
      <c r="P3" s="46"/>
      <c r="Q3" s="46"/>
      <c r="R3" s="46"/>
      <c r="S3" s="46"/>
      <c r="T3" s="46"/>
      <c r="U3" s="46"/>
      <c r="V3" s="46"/>
      <c r="W3" s="46"/>
      <c r="X3" s="47"/>
    </row>
    <row r="4" spans="3:24" x14ac:dyDescent="0.35">
      <c r="C4" s="17" t="s">
        <v>32</v>
      </c>
      <c r="D4" s="17" t="s">
        <v>33</v>
      </c>
      <c r="E4" s="17" t="s">
        <v>39</v>
      </c>
      <c r="F4" s="17" t="s">
        <v>23</v>
      </c>
      <c r="G4" s="17" t="s">
        <v>55</v>
      </c>
      <c r="H4" s="17" t="s">
        <v>56</v>
      </c>
      <c r="I4" s="17" t="s">
        <v>57</v>
      </c>
      <c r="L4" s="40"/>
      <c r="M4" s="17">
        <v>1</v>
      </c>
      <c r="N4" s="17">
        <v>2</v>
      </c>
      <c r="O4" s="17">
        <v>3</v>
      </c>
      <c r="P4" s="17">
        <v>4</v>
      </c>
      <c r="Q4" s="17">
        <v>5</v>
      </c>
      <c r="R4" s="17">
        <v>6</v>
      </c>
      <c r="S4" s="17">
        <v>7</v>
      </c>
      <c r="T4" s="17">
        <v>8</v>
      </c>
      <c r="U4" s="17">
        <v>9</v>
      </c>
      <c r="V4" s="17">
        <v>10</v>
      </c>
      <c r="W4" s="17">
        <v>11</v>
      </c>
      <c r="X4" s="17">
        <v>12</v>
      </c>
    </row>
    <row r="5" spans="3:24" x14ac:dyDescent="0.35">
      <c r="C5" s="11">
        <v>1</v>
      </c>
      <c r="D5" s="11" t="s">
        <v>34</v>
      </c>
      <c r="E5" s="15">
        <v>24000</v>
      </c>
      <c r="F5" s="13">
        <v>44202</v>
      </c>
      <c r="G5" s="11">
        <f>DAY(F5)</f>
        <v>6</v>
      </c>
      <c r="H5" s="11">
        <f>MONTH(F5)</f>
        <v>1</v>
      </c>
      <c r="I5" s="11">
        <f>YEAR(F5)</f>
        <v>2021</v>
      </c>
      <c r="L5" s="11" t="s">
        <v>34</v>
      </c>
      <c r="M5" s="11">
        <f>COUNTIFS($D$5:$D$204,"GST Audit",$H$5:$H$204,"1")</f>
        <v>2</v>
      </c>
      <c r="N5" s="11">
        <f>COUNTIFS($D$5:$D$204,"GST Audit",$H$5:$H$204,"2")</f>
        <v>1</v>
      </c>
      <c r="O5" s="11">
        <f>COUNTIFS($D$5:$D$204,"GST Audit",$H$5:$H$204,"3")</f>
        <v>3</v>
      </c>
      <c r="P5" s="11">
        <f>COUNTIFS($D$5:$D$204,"GST Audit",$H$5:$H$204,P4)</f>
        <v>2</v>
      </c>
      <c r="Q5" s="11">
        <f>COUNTIFS($D$5:$D$204,"GST Audit",$H$5:$H$204,Q4)</f>
        <v>5</v>
      </c>
      <c r="R5" s="11">
        <f>COUNTIFS($D$5:$D$204,"GST Audit",$H$5:$H$204,R4)</f>
        <v>0</v>
      </c>
      <c r="S5" s="11">
        <f>COUNTIFS($D$5:$D$204,"GST Audit",$H$5:$H$204,S4)</f>
        <v>1</v>
      </c>
      <c r="T5" s="11">
        <f>COUNTIFS($D$5:$D$204,"GST Audit",$H$5:$H$204,T4)</f>
        <v>2</v>
      </c>
      <c r="U5" s="11">
        <f>COUNTIFS($D$5:$D$204,"GST Audit",$H$5:$H$204,U4)</f>
        <v>2</v>
      </c>
      <c r="V5" s="11">
        <f>COUNTIFS($D$5:$D$204,"GST Audit",$H$5:$H$204,V4)</f>
        <v>2</v>
      </c>
      <c r="W5" s="11">
        <f>COUNTIFS($D$5:$D$204,"GST Audit",$H$5:$H$204,W4)</f>
        <v>2</v>
      </c>
      <c r="X5" s="11">
        <f>COUNTIFS($D$5:$D$204,"GST Audit",$H$5:$H$204,X4)</f>
        <v>2</v>
      </c>
    </row>
    <row r="6" spans="3:24" x14ac:dyDescent="0.35">
      <c r="C6" s="11">
        <v>2</v>
      </c>
      <c r="D6" s="11" t="s">
        <v>36</v>
      </c>
      <c r="E6" s="15">
        <v>24000</v>
      </c>
      <c r="F6" s="13">
        <v>44203</v>
      </c>
      <c r="G6" s="11">
        <f t="shared" ref="G6:G69" si="0">DAY(F6)</f>
        <v>7</v>
      </c>
      <c r="H6" s="11">
        <f t="shared" ref="H6:H69" si="1">MONTH(F6)</f>
        <v>1</v>
      </c>
      <c r="I6" s="11">
        <f t="shared" ref="I6:I69" si="2">YEAR(F6)</f>
        <v>2021</v>
      </c>
      <c r="L6" s="11" t="s">
        <v>36</v>
      </c>
      <c r="M6" s="11">
        <f>COUNTIFS($D$5:$D$204,"Stat Audit",$H$5:$H$204,M4)</f>
        <v>5</v>
      </c>
      <c r="N6" s="11">
        <f t="shared" ref="N6:X6" si="3">COUNTIFS($D$5:$D$204,"Stat Audit",$H$5:$H$204,N4)</f>
        <v>0</v>
      </c>
      <c r="O6" s="11">
        <f t="shared" si="3"/>
        <v>1</v>
      </c>
      <c r="P6" s="11">
        <f t="shared" si="3"/>
        <v>2</v>
      </c>
      <c r="Q6" s="11">
        <f t="shared" si="3"/>
        <v>4</v>
      </c>
      <c r="R6" s="11">
        <f t="shared" si="3"/>
        <v>3</v>
      </c>
      <c r="S6" s="11">
        <f t="shared" si="3"/>
        <v>3</v>
      </c>
      <c r="T6" s="11">
        <f t="shared" si="3"/>
        <v>3</v>
      </c>
      <c r="U6" s="11">
        <f t="shared" si="3"/>
        <v>4</v>
      </c>
      <c r="V6" s="11">
        <f t="shared" si="3"/>
        <v>0</v>
      </c>
      <c r="W6" s="11">
        <f t="shared" si="3"/>
        <v>1</v>
      </c>
      <c r="X6" s="11">
        <f t="shared" si="3"/>
        <v>0</v>
      </c>
    </row>
    <row r="7" spans="3:24" x14ac:dyDescent="0.35">
      <c r="C7" s="11">
        <v>3</v>
      </c>
      <c r="D7" s="11" t="s">
        <v>6</v>
      </c>
      <c r="E7" s="15">
        <v>7000</v>
      </c>
      <c r="F7" s="13">
        <v>44204</v>
      </c>
      <c r="G7" s="11">
        <f t="shared" si="0"/>
        <v>8</v>
      </c>
      <c r="H7" s="11">
        <f t="shared" si="1"/>
        <v>1</v>
      </c>
      <c r="I7" s="11">
        <f t="shared" si="2"/>
        <v>2021</v>
      </c>
      <c r="L7" s="11" t="s">
        <v>6</v>
      </c>
      <c r="M7" s="11">
        <f>COUNTIFS($D$5:$D$204,"GSTR",$H$5:$H$204,M4)</f>
        <v>7</v>
      </c>
      <c r="N7" s="11">
        <f t="shared" ref="N7:X7" si="4">COUNTIFS($D$5:$D$204,"GSTR",$H$5:$H$204,N4)</f>
        <v>3</v>
      </c>
      <c r="O7" s="11">
        <f t="shared" si="4"/>
        <v>6</v>
      </c>
      <c r="P7" s="11">
        <f t="shared" si="4"/>
        <v>5</v>
      </c>
      <c r="Q7" s="11">
        <f t="shared" si="4"/>
        <v>13</v>
      </c>
      <c r="R7" s="11">
        <f t="shared" si="4"/>
        <v>4</v>
      </c>
      <c r="S7" s="11">
        <f t="shared" si="4"/>
        <v>5</v>
      </c>
      <c r="T7" s="11">
        <f t="shared" si="4"/>
        <v>2</v>
      </c>
      <c r="U7" s="11">
        <f t="shared" si="4"/>
        <v>10</v>
      </c>
      <c r="V7" s="11">
        <f t="shared" si="4"/>
        <v>6</v>
      </c>
      <c r="W7" s="11">
        <f t="shared" si="4"/>
        <v>4</v>
      </c>
      <c r="X7" s="11">
        <f t="shared" si="4"/>
        <v>5</v>
      </c>
    </row>
    <row r="8" spans="3:24" x14ac:dyDescent="0.35">
      <c r="C8" s="11">
        <v>4</v>
      </c>
      <c r="D8" s="11" t="s">
        <v>6</v>
      </c>
      <c r="E8" s="15">
        <v>15000</v>
      </c>
      <c r="F8" s="13">
        <v>44206</v>
      </c>
      <c r="G8" s="11">
        <f t="shared" si="0"/>
        <v>10</v>
      </c>
      <c r="H8" s="11">
        <f t="shared" si="1"/>
        <v>1</v>
      </c>
      <c r="I8" s="11">
        <f t="shared" si="2"/>
        <v>2021</v>
      </c>
      <c r="L8" s="11" t="s">
        <v>5</v>
      </c>
      <c r="M8" s="11">
        <f>COUNTIFS($D$5:$D$204,"ITR",$H$5:$H$204,M4)</f>
        <v>3</v>
      </c>
      <c r="N8" s="11">
        <f t="shared" ref="N8:X8" si="5">COUNTIFS($D$5:$D$204,"ITR",$H$5:$H$204,N4)</f>
        <v>5</v>
      </c>
      <c r="O8" s="11">
        <f t="shared" si="5"/>
        <v>5</v>
      </c>
      <c r="P8" s="11">
        <f t="shared" si="5"/>
        <v>4</v>
      </c>
      <c r="Q8" s="11">
        <f t="shared" si="5"/>
        <v>11</v>
      </c>
      <c r="R8" s="11">
        <f t="shared" si="5"/>
        <v>2</v>
      </c>
      <c r="S8" s="11">
        <f t="shared" si="5"/>
        <v>3</v>
      </c>
      <c r="T8" s="11">
        <f t="shared" si="5"/>
        <v>4</v>
      </c>
      <c r="U8" s="11">
        <f t="shared" si="5"/>
        <v>2</v>
      </c>
      <c r="V8" s="11">
        <f t="shared" si="5"/>
        <v>2</v>
      </c>
      <c r="W8" s="11">
        <f t="shared" si="5"/>
        <v>3</v>
      </c>
      <c r="X8" s="11">
        <f t="shared" si="5"/>
        <v>1</v>
      </c>
    </row>
    <row r="9" spans="3:24" x14ac:dyDescent="0.35">
      <c r="C9" s="11">
        <v>5</v>
      </c>
      <c r="D9" s="11" t="s">
        <v>37</v>
      </c>
      <c r="E9" s="15">
        <v>16000</v>
      </c>
      <c r="F9" s="13">
        <v>44206</v>
      </c>
      <c r="G9" s="11">
        <f t="shared" si="0"/>
        <v>10</v>
      </c>
      <c r="H9" s="11">
        <f t="shared" si="1"/>
        <v>1</v>
      </c>
      <c r="I9" s="11">
        <f t="shared" si="2"/>
        <v>2021</v>
      </c>
      <c r="L9" s="11" t="s">
        <v>37</v>
      </c>
      <c r="M9" s="11">
        <f>COUNTIFS($D$5:$D$204,"Accounting work",$H$5:$H$204,M4)</f>
        <v>1</v>
      </c>
      <c r="N9" s="11">
        <f t="shared" ref="N9:X9" si="6">COUNTIFS($D$5:$D$204,"Accounting work",$H$5:$H$204,N4)</f>
        <v>3</v>
      </c>
      <c r="O9" s="11">
        <f t="shared" si="6"/>
        <v>1</v>
      </c>
      <c r="P9" s="11">
        <f t="shared" si="6"/>
        <v>0</v>
      </c>
      <c r="Q9" s="11">
        <f t="shared" si="6"/>
        <v>2</v>
      </c>
      <c r="R9" s="11">
        <f t="shared" si="6"/>
        <v>0</v>
      </c>
      <c r="S9" s="11">
        <f t="shared" si="6"/>
        <v>1</v>
      </c>
      <c r="T9" s="11">
        <f t="shared" si="6"/>
        <v>1</v>
      </c>
      <c r="U9" s="11">
        <f t="shared" si="6"/>
        <v>0</v>
      </c>
      <c r="V9" s="11">
        <f t="shared" si="6"/>
        <v>1</v>
      </c>
      <c r="W9" s="11">
        <f t="shared" si="6"/>
        <v>0</v>
      </c>
      <c r="X9" s="11">
        <f t="shared" si="6"/>
        <v>1</v>
      </c>
    </row>
    <row r="10" spans="3:24" x14ac:dyDescent="0.35">
      <c r="C10" s="11">
        <v>6</v>
      </c>
      <c r="D10" s="11" t="s">
        <v>35</v>
      </c>
      <c r="E10" s="15">
        <v>10000</v>
      </c>
      <c r="F10" s="13">
        <v>44207</v>
      </c>
      <c r="G10" s="11">
        <f t="shared" si="0"/>
        <v>11</v>
      </c>
      <c r="H10" s="11">
        <f t="shared" si="1"/>
        <v>1</v>
      </c>
      <c r="I10" s="11">
        <f t="shared" si="2"/>
        <v>2021</v>
      </c>
    </row>
    <row r="11" spans="3:24" x14ac:dyDescent="0.35">
      <c r="C11" s="11">
        <v>7</v>
      </c>
      <c r="D11" s="11" t="s">
        <v>36</v>
      </c>
      <c r="E11" s="15">
        <v>17000</v>
      </c>
      <c r="F11" s="13">
        <v>44207</v>
      </c>
      <c r="G11" s="11">
        <f t="shared" si="0"/>
        <v>11</v>
      </c>
      <c r="H11" s="11">
        <f t="shared" si="1"/>
        <v>1</v>
      </c>
      <c r="I11" s="11">
        <f t="shared" si="2"/>
        <v>2021</v>
      </c>
    </row>
    <row r="12" spans="3:24" x14ac:dyDescent="0.35">
      <c r="C12" s="11">
        <v>8</v>
      </c>
      <c r="D12" s="11" t="s">
        <v>6</v>
      </c>
      <c r="E12" s="15">
        <v>26000</v>
      </c>
      <c r="F12" s="13">
        <v>44212</v>
      </c>
      <c r="G12" s="11">
        <f t="shared" si="0"/>
        <v>16</v>
      </c>
      <c r="H12" s="11">
        <f t="shared" si="1"/>
        <v>1</v>
      </c>
      <c r="I12" s="11">
        <f t="shared" si="2"/>
        <v>2021</v>
      </c>
    </row>
    <row r="13" spans="3:24" x14ac:dyDescent="0.35">
      <c r="C13" s="11">
        <v>9</v>
      </c>
      <c r="D13" s="11" t="s">
        <v>5</v>
      </c>
      <c r="E13" s="15">
        <v>13000</v>
      </c>
      <c r="F13" s="13">
        <v>44212</v>
      </c>
      <c r="G13" s="11">
        <f t="shared" si="0"/>
        <v>16</v>
      </c>
      <c r="H13" s="11">
        <f t="shared" si="1"/>
        <v>1</v>
      </c>
      <c r="I13" s="11">
        <f t="shared" si="2"/>
        <v>2021</v>
      </c>
    </row>
    <row r="14" spans="3:24" x14ac:dyDescent="0.35">
      <c r="C14" s="11">
        <v>10</v>
      </c>
      <c r="D14" s="11" t="s">
        <v>5</v>
      </c>
      <c r="E14" s="15">
        <v>27000</v>
      </c>
      <c r="F14" s="13">
        <v>44212</v>
      </c>
      <c r="G14" s="11">
        <f t="shared" si="0"/>
        <v>16</v>
      </c>
      <c r="H14" s="11">
        <f t="shared" si="1"/>
        <v>1</v>
      </c>
      <c r="I14" s="11">
        <f t="shared" si="2"/>
        <v>2021</v>
      </c>
    </row>
    <row r="15" spans="3:24" x14ac:dyDescent="0.35">
      <c r="C15" s="11">
        <v>11</v>
      </c>
      <c r="D15" s="11" t="s">
        <v>6</v>
      </c>
      <c r="E15" s="15">
        <v>19000</v>
      </c>
      <c r="F15" s="13">
        <v>44212</v>
      </c>
      <c r="G15" s="11">
        <f t="shared" si="0"/>
        <v>16</v>
      </c>
      <c r="H15" s="11">
        <f t="shared" si="1"/>
        <v>1</v>
      </c>
      <c r="I15" s="11">
        <f t="shared" si="2"/>
        <v>2021</v>
      </c>
    </row>
    <row r="16" spans="3:24" x14ac:dyDescent="0.35">
      <c r="C16" s="11">
        <v>12</v>
      </c>
      <c r="D16" s="11" t="s">
        <v>36</v>
      </c>
      <c r="E16" s="15">
        <v>23000</v>
      </c>
      <c r="F16" s="13">
        <v>44214</v>
      </c>
      <c r="G16" s="11">
        <f t="shared" si="0"/>
        <v>18</v>
      </c>
      <c r="H16" s="11">
        <f t="shared" si="1"/>
        <v>1</v>
      </c>
      <c r="I16" s="11">
        <f t="shared" si="2"/>
        <v>2021</v>
      </c>
    </row>
    <row r="17" spans="3:9" x14ac:dyDescent="0.35">
      <c r="C17" s="11">
        <v>13</v>
      </c>
      <c r="D17" s="11" t="s">
        <v>34</v>
      </c>
      <c r="E17" s="15">
        <v>18000</v>
      </c>
      <c r="F17" s="13">
        <v>44216</v>
      </c>
      <c r="G17" s="11">
        <f t="shared" si="0"/>
        <v>20</v>
      </c>
      <c r="H17" s="11">
        <f t="shared" si="1"/>
        <v>1</v>
      </c>
      <c r="I17" s="11">
        <f t="shared" si="2"/>
        <v>2021</v>
      </c>
    </row>
    <row r="18" spans="3:9" x14ac:dyDescent="0.35">
      <c r="C18" s="11">
        <v>14</v>
      </c>
      <c r="D18" s="11" t="s">
        <v>36</v>
      </c>
      <c r="E18" s="15">
        <v>20000</v>
      </c>
      <c r="F18" s="13">
        <v>44218</v>
      </c>
      <c r="G18" s="11">
        <f t="shared" si="0"/>
        <v>22</v>
      </c>
      <c r="H18" s="11">
        <f t="shared" si="1"/>
        <v>1</v>
      </c>
      <c r="I18" s="11">
        <f t="shared" si="2"/>
        <v>2021</v>
      </c>
    </row>
    <row r="19" spans="3:9" x14ac:dyDescent="0.35">
      <c r="C19" s="11">
        <v>15</v>
      </c>
      <c r="D19" s="11" t="s">
        <v>5</v>
      </c>
      <c r="E19" s="15">
        <v>27000</v>
      </c>
      <c r="F19" s="13">
        <v>44220</v>
      </c>
      <c r="G19" s="11">
        <f t="shared" si="0"/>
        <v>24</v>
      </c>
      <c r="H19" s="11">
        <f t="shared" si="1"/>
        <v>1</v>
      </c>
      <c r="I19" s="11">
        <f t="shared" si="2"/>
        <v>2021</v>
      </c>
    </row>
    <row r="20" spans="3:9" x14ac:dyDescent="0.35">
      <c r="C20" s="11">
        <v>16</v>
      </c>
      <c r="D20" s="11" t="s">
        <v>6</v>
      </c>
      <c r="E20" s="15">
        <v>16000</v>
      </c>
      <c r="F20" s="13">
        <v>44223</v>
      </c>
      <c r="G20" s="11">
        <f t="shared" si="0"/>
        <v>27</v>
      </c>
      <c r="H20" s="11">
        <f t="shared" si="1"/>
        <v>1</v>
      </c>
      <c r="I20" s="11">
        <f t="shared" si="2"/>
        <v>2021</v>
      </c>
    </row>
    <row r="21" spans="3:9" x14ac:dyDescent="0.35">
      <c r="C21" s="11">
        <v>17</v>
      </c>
      <c r="D21" s="11" t="s">
        <v>6</v>
      </c>
      <c r="E21" s="15">
        <v>23000</v>
      </c>
      <c r="F21" s="13">
        <v>44224</v>
      </c>
      <c r="G21" s="11">
        <f t="shared" si="0"/>
        <v>28</v>
      </c>
      <c r="H21" s="11">
        <f t="shared" si="1"/>
        <v>1</v>
      </c>
      <c r="I21" s="11">
        <f t="shared" si="2"/>
        <v>2021</v>
      </c>
    </row>
    <row r="22" spans="3:9" x14ac:dyDescent="0.35">
      <c r="C22" s="11">
        <v>18</v>
      </c>
      <c r="D22" s="11" t="s">
        <v>6</v>
      </c>
      <c r="E22" s="15">
        <v>10000</v>
      </c>
      <c r="F22" s="13">
        <v>44226</v>
      </c>
      <c r="G22" s="11">
        <f t="shared" si="0"/>
        <v>30</v>
      </c>
      <c r="H22" s="11">
        <f t="shared" si="1"/>
        <v>1</v>
      </c>
      <c r="I22" s="11">
        <f t="shared" si="2"/>
        <v>2021</v>
      </c>
    </row>
    <row r="23" spans="3:9" x14ac:dyDescent="0.35">
      <c r="C23" s="11">
        <v>19</v>
      </c>
      <c r="D23" s="11" t="s">
        <v>36</v>
      </c>
      <c r="E23" s="15">
        <v>21000</v>
      </c>
      <c r="F23" s="13">
        <v>44226</v>
      </c>
      <c r="G23" s="11">
        <f t="shared" si="0"/>
        <v>30</v>
      </c>
      <c r="H23" s="11">
        <f t="shared" si="1"/>
        <v>1</v>
      </c>
      <c r="I23" s="11">
        <f t="shared" si="2"/>
        <v>2021</v>
      </c>
    </row>
    <row r="24" spans="3:9" x14ac:dyDescent="0.35">
      <c r="C24" s="11">
        <v>20</v>
      </c>
      <c r="D24" s="11" t="s">
        <v>5</v>
      </c>
      <c r="E24" s="15">
        <v>13000</v>
      </c>
      <c r="F24" s="13">
        <v>44229</v>
      </c>
      <c r="G24" s="11">
        <f t="shared" si="0"/>
        <v>2</v>
      </c>
      <c r="H24" s="11">
        <f t="shared" si="1"/>
        <v>2</v>
      </c>
      <c r="I24" s="11">
        <f t="shared" si="2"/>
        <v>2021</v>
      </c>
    </row>
    <row r="25" spans="3:9" x14ac:dyDescent="0.35">
      <c r="C25" s="11">
        <v>21</v>
      </c>
      <c r="D25" s="11" t="s">
        <v>35</v>
      </c>
      <c r="E25" s="15">
        <v>11000</v>
      </c>
      <c r="F25" s="13">
        <v>44231</v>
      </c>
      <c r="G25" s="11">
        <f t="shared" si="0"/>
        <v>4</v>
      </c>
      <c r="H25" s="11">
        <f t="shared" si="1"/>
        <v>2</v>
      </c>
      <c r="I25" s="11">
        <f t="shared" si="2"/>
        <v>2021</v>
      </c>
    </row>
    <row r="26" spans="3:9" x14ac:dyDescent="0.35">
      <c r="C26" s="11">
        <v>22</v>
      </c>
      <c r="D26" s="11" t="s">
        <v>6</v>
      </c>
      <c r="E26" s="15">
        <v>13000</v>
      </c>
      <c r="F26" s="13">
        <v>44238</v>
      </c>
      <c r="G26" s="11">
        <f t="shared" si="0"/>
        <v>11</v>
      </c>
      <c r="H26" s="11">
        <f t="shared" si="1"/>
        <v>2</v>
      </c>
      <c r="I26" s="11">
        <f t="shared" si="2"/>
        <v>2021</v>
      </c>
    </row>
    <row r="27" spans="3:9" x14ac:dyDescent="0.35">
      <c r="C27" s="11">
        <v>23</v>
      </c>
      <c r="D27" s="11" t="s">
        <v>6</v>
      </c>
      <c r="E27" s="15">
        <v>19000</v>
      </c>
      <c r="F27" s="13">
        <v>44241</v>
      </c>
      <c r="G27" s="11">
        <f t="shared" si="0"/>
        <v>14</v>
      </c>
      <c r="H27" s="11">
        <f t="shared" si="1"/>
        <v>2</v>
      </c>
      <c r="I27" s="11">
        <f t="shared" si="2"/>
        <v>2021</v>
      </c>
    </row>
    <row r="28" spans="3:9" x14ac:dyDescent="0.35">
      <c r="C28" s="11">
        <v>24</v>
      </c>
      <c r="D28" s="11" t="s">
        <v>6</v>
      </c>
      <c r="E28" s="15">
        <v>19000</v>
      </c>
      <c r="F28" s="13">
        <v>44244</v>
      </c>
      <c r="G28" s="11">
        <f t="shared" si="0"/>
        <v>17</v>
      </c>
      <c r="H28" s="11">
        <f t="shared" si="1"/>
        <v>2</v>
      </c>
      <c r="I28" s="11">
        <f t="shared" si="2"/>
        <v>2021</v>
      </c>
    </row>
    <row r="29" spans="3:9" x14ac:dyDescent="0.35">
      <c r="C29" s="11">
        <v>25</v>
      </c>
      <c r="D29" s="11" t="s">
        <v>37</v>
      </c>
      <c r="E29" s="15">
        <v>16000</v>
      </c>
      <c r="F29" s="13">
        <v>44244</v>
      </c>
      <c r="G29" s="11">
        <f t="shared" si="0"/>
        <v>17</v>
      </c>
      <c r="H29" s="11">
        <f t="shared" si="1"/>
        <v>2</v>
      </c>
      <c r="I29" s="11">
        <f t="shared" si="2"/>
        <v>2021</v>
      </c>
    </row>
    <row r="30" spans="3:9" x14ac:dyDescent="0.35">
      <c r="C30" s="11">
        <v>26</v>
      </c>
      <c r="D30" s="11" t="s">
        <v>34</v>
      </c>
      <c r="E30" s="15">
        <v>21000</v>
      </c>
      <c r="F30" s="13">
        <v>44244</v>
      </c>
      <c r="G30" s="11">
        <f t="shared" si="0"/>
        <v>17</v>
      </c>
      <c r="H30" s="11">
        <f t="shared" si="1"/>
        <v>2</v>
      </c>
      <c r="I30" s="11">
        <f t="shared" si="2"/>
        <v>2021</v>
      </c>
    </row>
    <row r="31" spans="3:9" x14ac:dyDescent="0.35">
      <c r="C31" s="11">
        <v>27</v>
      </c>
      <c r="D31" s="11" t="s">
        <v>5</v>
      </c>
      <c r="E31" s="15">
        <v>25000</v>
      </c>
      <c r="F31" s="13">
        <v>44245</v>
      </c>
      <c r="G31" s="11">
        <f t="shared" si="0"/>
        <v>18</v>
      </c>
      <c r="H31" s="11">
        <f t="shared" si="1"/>
        <v>2</v>
      </c>
      <c r="I31" s="11">
        <f t="shared" si="2"/>
        <v>2021</v>
      </c>
    </row>
    <row r="32" spans="3:9" x14ac:dyDescent="0.35">
      <c r="C32" s="11">
        <v>28</v>
      </c>
      <c r="D32" s="11" t="s">
        <v>37</v>
      </c>
      <c r="E32" s="15">
        <v>15000</v>
      </c>
      <c r="F32" s="13">
        <v>44245</v>
      </c>
      <c r="G32" s="11">
        <f t="shared" si="0"/>
        <v>18</v>
      </c>
      <c r="H32" s="11">
        <f t="shared" si="1"/>
        <v>2</v>
      </c>
      <c r="I32" s="11">
        <f t="shared" si="2"/>
        <v>2021</v>
      </c>
    </row>
    <row r="33" spans="3:9" x14ac:dyDescent="0.35">
      <c r="C33" s="11">
        <v>29</v>
      </c>
      <c r="D33" s="11" t="s">
        <v>37</v>
      </c>
      <c r="E33" s="15">
        <v>24000</v>
      </c>
      <c r="F33" s="13">
        <v>44247</v>
      </c>
      <c r="G33" s="11">
        <f t="shared" si="0"/>
        <v>20</v>
      </c>
      <c r="H33" s="11">
        <f t="shared" si="1"/>
        <v>2</v>
      </c>
      <c r="I33" s="11">
        <f t="shared" si="2"/>
        <v>2021</v>
      </c>
    </row>
    <row r="34" spans="3:9" x14ac:dyDescent="0.35">
      <c r="C34" s="11">
        <v>30</v>
      </c>
      <c r="D34" s="11" t="s">
        <v>5</v>
      </c>
      <c r="E34" s="15">
        <v>16000</v>
      </c>
      <c r="F34" s="13">
        <v>44248</v>
      </c>
      <c r="G34" s="11">
        <f t="shared" si="0"/>
        <v>21</v>
      </c>
      <c r="H34" s="11">
        <f t="shared" si="1"/>
        <v>2</v>
      </c>
      <c r="I34" s="11">
        <f t="shared" si="2"/>
        <v>2021</v>
      </c>
    </row>
    <row r="35" spans="3:9" x14ac:dyDescent="0.35">
      <c r="C35" s="11">
        <v>31</v>
      </c>
      <c r="D35" s="11" t="s">
        <v>5</v>
      </c>
      <c r="E35" s="15">
        <v>19000</v>
      </c>
      <c r="F35" s="13">
        <v>44249</v>
      </c>
      <c r="G35" s="11">
        <f t="shared" si="0"/>
        <v>22</v>
      </c>
      <c r="H35" s="11">
        <f t="shared" si="1"/>
        <v>2</v>
      </c>
      <c r="I35" s="11">
        <f t="shared" si="2"/>
        <v>2021</v>
      </c>
    </row>
    <row r="36" spans="3:9" x14ac:dyDescent="0.35">
      <c r="C36" s="11">
        <v>32</v>
      </c>
      <c r="D36" s="11" t="s">
        <v>5</v>
      </c>
      <c r="E36" s="15">
        <v>15000</v>
      </c>
      <c r="F36" s="13">
        <v>44250</v>
      </c>
      <c r="G36" s="11">
        <f t="shared" si="0"/>
        <v>23</v>
      </c>
      <c r="H36" s="11">
        <f t="shared" si="1"/>
        <v>2</v>
      </c>
      <c r="I36" s="11">
        <f t="shared" si="2"/>
        <v>2021</v>
      </c>
    </row>
    <row r="37" spans="3:9" x14ac:dyDescent="0.35">
      <c r="C37" s="11">
        <v>33</v>
      </c>
      <c r="D37" s="11" t="s">
        <v>5</v>
      </c>
      <c r="E37" s="15">
        <v>12000</v>
      </c>
      <c r="F37" s="13" t="s">
        <v>40</v>
      </c>
      <c r="G37" s="11" t="e">
        <f t="shared" si="0"/>
        <v>#VALUE!</v>
      </c>
      <c r="H37" s="11" t="e">
        <f t="shared" si="1"/>
        <v>#VALUE!</v>
      </c>
      <c r="I37" s="11" t="e">
        <f t="shared" si="2"/>
        <v>#VALUE!</v>
      </c>
    </row>
    <row r="38" spans="3:9" x14ac:dyDescent="0.35">
      <c r="C38" s="11">
        <v>34</v>
      </c>
      <c r="D38" s="11" t="s">
        <v>36</v>
      </c>
      <c r="E38" s="15">
        <v>16000</v>
      </c>
      <c r="F38" s="13" t="s">
        <v>40</v>
      </c>
      <c r="G38" s="11" t="e">
        <f t="shared" si="0"/>
        <v>#VALUE!</v>
      </c>
      <c r="H38" s="11" t="e">
        <f t="shared" si="1"/>
        <v>#VALUE!</v>
      </c>
      <c r="I38" s="11" t="e">
        <f t="shared" si="2"/>
        <v>#VALUE!</v>
      </c>
    </row>
    <row r="39" spans="3:9" x14ac:dyDescent="0.35">
      <c r="C39" s="11">
        <v>35</v>
      </c>
      <c r="D39" s="11" t="s">
        <v>5</v>
      </c>
      <c r="E39" s="15">
        <v>14000</v>
      </c>
      <c r="F39" s="13">
        <v>44256</v>
      </c>
      <c r="G39" s="11">
        <f t="shared" si="0"/>
        <v>1</v>
      </c>
      <c r="H39" s="11">
        <f t="shared" si="1"/>
        <v>3</v>
      </c>
      <c r="I39" s="11">
        <f t="shared" si="2"/>
        <v>2021</v>
      </c>
    </row>
    <row r="40" spans="3:9" x14ac:dyDescent="0.35">
      <c r="C40" s="11">
        <v>36</v>
      </c>
      <c r="D40" s="11" t="s">
        <v>5</v>
      </c>
      <c r="E40" s="15">
        <v>12000</v>
      </c>
      <c r="F40" s="13">
        <v>44259</v>
      </c>
      <c r="G40" s="11">
        <f t="shared" si="0"/>
        <v>4</v>
      </c>
      <c r="H40" s="11">
        <f t="shared" si="1"/>
        <v>3</v>
      </c>
      <c r="I40" s="11">
        <f t="shared" si="2"/>
        <v>2021</v>
      </c>
    </row>
    <row r="41" spans="3:9" x14ac:dyDescent="0.35">
      <c r="C41" s="11">
        <v>37</v>
      </c>
      <c r="D41" s="11" t="s">
        <v>5</v>
      </c>
      <c r="E41" s="15">
        <v>23000</v>
      </c>
      <c r="F41" s="13">
        <v>44260</v>
      </c>
      <c r="G41" s="11">
        <f t="shared" si="0"/>
        <v>5</v>
      </c>
      <c r="H41" s="11">
        <f t="shared" si="1"/>
        <v>3</v>
      </c>
      <c r="I41" s="11">
        <f t="shared" si="2"/>
        <v>2021</v>
      </c>
    </row>
    <row r="42" spans="3:9" x14ac:dyDescent="0.35">
      <c r="C42" s="11">
        <v>38</v>
      </c>
      <c r="D42" s="11" t="s">
        <v>34</v>
      </c>
      <c r="E42" s="15">
        <v>22000</v>
      </c>
      <c r="F42" s="13">
        <v>44260</v>
      </c>
      <c r="G42" s="11">
        <f t="shared" si="0"/>
        <v>5</v>
      </c>
      <c r="H42" s="11">
        <f t="shared" si="1"/>
        <v>3</v>
      </c>
      <c r="I42" s="11">
        <f t="shared" si="2"/>
        <v>2021</v>
      </c>
    </row>
    <row r="43" spans="3:9" x14ac:dyDescent="0.35">
      <c r="C43" s="11">
        <v>39</v>
      </c>
      <c r="D43" s="11" t="s">
        <v>6</v>
      </c>
      <c r="E43" s="15">
        <v>22000</v>
      </c>
      <c r="F43" s="13">
        <v>44270</v>
      </c>
      <c r="G43" s="11">
        <f t="shared" si="0"/>
        <v>15</v>
      </c>
      <c r="H43" s="11">
        <f t="shared" si="1"/>
        <v>3</v>
      </c>
      <c r="I43" s="11">
        <f t="shared" si="2"/>
        <v>2021</v>
      </c>
    </row>
    <row r="44" spans="3:9" x14ac:dyDescent="0.35">
      <c r="C44" s="11">
        <v>40</v>
      </c>
      <c r="D44" s="11" t="s">
        <v>6</v>
      </c>
      <c r="E44" s="15">
        <v>16000</v>
      </c>
      <c r="F44" s="13">
        <v>44270</v>
      </c>
      <c r="G44" s="11">
        <f t="shared" si="0"/>
        <v>15</v>
      </c>
      <c r="H44" s="11">
        <f t="shared" si="1"/>
        <v>3</v>
      </c>
      <c r="I44" s="11">
        <f t="shared" si="2"/>
        <v>2021</v>
      </c>
    </row>
    <row r="45" spans="3:9" x14ac:dyDescent="0.35">
      <c r="C45" s="11">
        <v>41</v>
      </c>
      <c r="D45" s="11" t="s">
        <v>34</v>
      </c>
      <c r="E45" s="15">
        <v>20000</v>
      </c>
      <c r="F45" s="13">
        <v>44270</v>
      </c>
      <c r="G45" s="11">
        <f t="shared" si="0"/>
        <v>15</v>
      </c>
      <c r="H45" s="11">
        <f t="shared" si="1"/>
        <v>3</v>
      </c>
      <c r="I45" s="11">
        <f t="shared" si="2"/>
        <v>2021</v>
      </c>
    </row>
    <row r="46" spans="3:9" x14ac:dyDescent="0.35">
      <c r="C46" s="11">
        <v>42</v>
      </c>
      <c r="D46" s="11" t="s">
        <v>36</v>
      </c>
      <c r="E46" s="15">
        <v>20000</v>
      </c>
      <c r="F46" s="13">
        <v>44271</v>
      </c>
      <c r="G46" s="11">
        <f t="shared" si="0"/>
        <v>16</v>
      </c>
      <c r="H46" s="11">
        <f t="shared" si="1"/>
        <v>3</v>
      </c>
      <c r="I46" s="11">
        <f t="shared" si="2"/>
        <v>2021</v>
      </c>
    </row>
    <row r="47" spans="3:9" x14ac:dyDescent="0.35">
      <c r="C47" s="11">
        <v>43</v>
      </c>
      <c r="D47" s="11" t="s">
        <v>6</v>
      </c>
      <c r="E47" s="15">
        <v>16000</v>
      </c>
      <c r="F47" s="13">
        <v>44274</v>
      </c>
      <c r="G47" s="11">
        <f t="shared" si="0"/>
        <v>19</v>
      </c>
      <c r="H47" s="11">
        <f t="shared" si="1"/>
        <v>3</v>
      </c>
      <c r="I47" s="11">
        <f t="shared" si="2"/>
        <v>2021</v>
      </c>
    </row>
    <row r="48" spans="3:9" x14ac:dyDescent="0.35">
      <c r="C48" s="11">
        <v>44</v>
      </c>
      <c r="D48" s="11" t="s">
        <v>6</v>
      </c>
      <c r="E48" s="15">
        <v>27000</v>
      </c>
      <c r="F48" s="13">
        <v>44274</v>
      </c>
      <c r="G48" s="11">
        <f t="shared" si="0"/>
        <v>19</v>
      </c>
      <c r="H48" s="11">
        <f t="shared" si="1"/>
        <v>3</v>
      </c>
      <c r="I48" s="11">
        <f t="shared" si="2"/>
        <v>2021</v>
      </c>
    </row>
    <row r="49" spans="3:9" x14ac:dyDescent="0.35">
      <c r="C49" s="11">
        <v>45</v>
      </c>
      <c r="D49" s="11" t="s">
        <v>37</v>
      </c>
      <c r="E49" s="15">
        <v>27000</v>
      </c>
      <c r="F49" s="13">
        <v>44276</v>
      </c>
      <c r="G49" s="11">
        <f t="shared" si="0"/>
        <v>21</v>
      </c>
      <c r="H49" s="11">
        <f t="shared" si="1"/>
        <v>3</v>
      </c>
      <c r="I49" s="11">
        <f t="shared" si="2"/>
        <v>2021</v>
      </c>
    </row>
    <row r="50" spans="3:9" x14ac:dyDescent="0.35">
      <c r="C50" s="11">
        <v>46</v>
      </c>
      <c r="D50" s="11" t="s">
        <v>5</v>
      </c>
      <c r="E50" s="15">
        <v>12000</v>
      </c>
      <c r="F50" s="13">
        <v>44277</v>
      </c>
      <c r="G50" s="11">
        <f t="shared" si="0"/>
        <v>22</v>
      </c>
      <c r="H50" s="11">
        <f t="shared" si="1"/>
        <v>3</v>
      </c>
      <c r="I50" s="11">
        <f t="shared" si="2"/>
        <v>2021</v>
      </c>
    </row>
    <row r="51" spans="3:9" x14ac:dyDescent="0.35">
      <c r="C51" s="11">
        <v>47</v>
      </c>
      <c r="D51" s="11" t="s">
        <v>35</v>
      </c>
      <c r="E51" s="15">
        <v>21000</v>
      </c>
      <c r="F51" s="13">
        <v>44278</v>
      </c>
      <c r="G51" s="11">
        <f t="shared" si="0"/>
        <v>23</v>
      </c>
      <c r="H51" s="11">
        <f t="shared" si="1"/>
        <v>3</v>
      </c>
      <c r="I51" s="11">
        <f t="shared" si="2"/>
        <v>2021</v>
      </c>
    </row>
    <row r="52" spans="3:9" x14ac:dyDescent="0.35">
      <c r="C52" s="11">
        <v>48</v>
      </c>
      <c r="D52" s="11" t="s">
        <v>35</v>
      </c>
      <c r="E52" s="15">
        <v>22000</v>
      </c>
      <c r="F52" s="13">
        <v>44279</v>
      </c>
      <c r="G52" s="11">
        <f t="shared" si="0"/>
        <v>24</v>
      </c>
      <c r="H52" s="11">
        <f t="shared" si="1"/>
        <v>3</v>
      </c>
      <c r="I52" s="11">
        <f t="shared" si="2"/>
        <v>2021</v>
      </c>
    </row>
    <row r="53" spans="3:9" x14ac:dyDescent="0.35">
      <c r="C53" s="11">
        <v>49</v>
      </c>
      <c r="D53" s="11" t="s">
        <v>6</v>
      </c>
      <c r="E53" s="15">
        <v>13000</v>
      </c>
      <c r="F53" s="13">
        <v>44281</v>
      </c>
      <c r="G53" s="11">
        <f t="shared" si="0"/>
        <v>26</v>
      </c>
      <c r="H53" s="11">
        <f t="shared" si="1"/>
        <v>3</v>
      </c>
      <c r="I53" s="11">
        <f t="shared" si="2"/>
        <v>2021</v>
      </c>
    </row>
    <row r="54" spans="3:9" x14ac:dyDescent="0.35">
      <c r="C54" s="11">
        <v>50</v>
      </c>
      <c r="D54" s="11" t="s">
        <v>34</v>
      </c>
      <c r="E54" s="15">
        <v>20000</v>
      </c>
      <c r="F54" s="13">
        <v>44281</v>
      </c>
      <c r="G54" s="11">
        <f t="shared" si="0"/>
        <v>26</v>
      </c>
      <c r="H54" s="11">
        <f t="shared" si="1"/>
        <v>3</v>
      </c>
      <c r="I54" s="11">
        <f t="shared" si="2"/>
        <v>2021</v>
      </c>
    </row>
    <row r="55" spans="3:9" x14ac:dyDescent="0.35">
      <c r="C55" s="11">
        <v>51</v>
      </c>
      <c r="D55" s="11" t="s">
        <v>6</v>
      </c>
      <c r="E55" s="15">
        <v>13000</v>
      </c>
      <c r="F55" s="13">
        <v>44284</v>
      </c>
      <c r="G55" s="11">
        <f t="shared" si="0"/>
        <v>29</v>
      </c>
      <c r="H55" s="11">
        <f t="shared" si="1"/>
        <v>3</v>
      </c>
      <c r="I55" s="11">
        <f t="shared" si="2"/>
        <v>2021</v>
      </c>
    </row>
    <row r="56" spans="3:9" x14ac:dyDescent="0.35">
      <c r="C56" s="11">
        <v>52</v>
      </c>
      <c r="D56" s="11" t="s">
        <v>5</v>
      </c>
      <c r="E56" s="15">
        <v>10000</v>
      </c>
      <c r="F56" s="13">
        <v>44285</v>
      </c>
      <c r="G56" s="11">
        <f t="shared" si="0"/>
        <v>30</v>
      </c>
      <c r="H56" s="11">
        <f t="shared" si="1"/>
        <v>3</v>
      </c>
      <c r="I56" s="11">
        <f t="shared" si="2"/>
        <v>2021</v>
      </c>
    </row>
    <row r="57" spans="3:9" x14ac:dyDescent="0.35">
      <c r="C57" s="11">
        <v>53</v>
      </c>
      <c r="D57" s="11" t="s">
        <v>5</v>
      </c>
      <c r="E57" s="15">
        <v>14000</v>
      </c>
      <c r="F57" s="13">
        <v>44287</v>
      </c>
      <c r="G57" s="11">
        <f t="shared" si="0"/>
        <v>1</v>
      </c>
      <c r="H57" s="11">
        <f t="shared" si="1"/>
        <v>4</v>
      </c>
      <c r="I57" s="11">
        <f t="shared" si="2"/>
        <v>2021</v>
      </c>
    </row>
    <row r="58" spans="3:9" x14ac:dyDescent="0.35">
      <c r="C58" s="11">
        <v>54</v>
      </c>
      <c r="D58" s="11" t="s">
        <v>5</v>
      </c>
      <c r="E58" s="15">
        <v>24000</v>
      </c>
      <c r="F58" s="13">
        <v>44287</v>
      </c>
      <c r="G58" s="11">
        <f t="shared" si="0"/>
        <v>1</v>
      </c>
      <c r="H58" s="11">
        <f t="shared" si="1"/>
        <v>4</v>
      </c>
      <c r="I58" s="11">
        <f t="shared" si="2"/>
        <v>2021</v>
      </c>
    </row>
    <row r="59" spans="3:9" x14ac:dyDescent="0.35">
      <c r="C59" s="11">
        <v>55</v>
      </c>
      <c r="D59" s="11" t="s">
        <v>34</v>
      </c>
      <c r="E59" s="15">
        <v>13000</v>
      </c>
      <c r="F59" s="13">
        <v>44289</v>
      </c>
      <c r="G59" s="11">
        <f t="shared" si="0"/>
        <v>3</v>
      </c>
      <c r="H59" s="11">
        <f t="shared" si="1"/>
        <v>4</v>
      </c>
      <c r="I59" s="11">
        <f t="shared" si="2"/>
        <v>2021</v>
      </c>
    </row>
    <row r="60" spans="3:9" x14ac:dyDescent="0.35">
      <c r="C60" s="11">
        <v>56</v>
      </c>
      <c r="D60" s="11" t="s">
        <v>6</v>
      </c>
      <c r="E60" s="15">
        <v>15000</v>
      </c>
      <c r="F60" s="13">
        <v>44292</v>
      </c>
      <c r="G60" s="11">
        <f t="shared" si="0"/>
        <v>6</v>
      </c>
      <c r="H60" s="11">
        <f t="shared" si="1"/>
        <v>4</v>
      </c>
      <c r="I60" s="11">
        <f t="shared" si="2"/>
        <v>2021</v>
      </c>
    </row>
    <row r="61" spans="3:9" x14ac:dyDescent="0.35">
      <c r="C61" s="11">
        <v>57</v>
      </c>
      <c r="D61" s="11" t="s">
        <v>34</v>
      </c>
      <c r="E61" s="15">
        <v>21000</v>
      </c>
      <c r="F61" s="13">
        <v>44292</v>
      </c>
      <c r="G61" s="11">
        <f t="shared" si="0"/>
        <v>6</v>
      </c>
      <c r="H61" s="11">
        <f t="shared" si="1"/>
        <v>4</v>
      </c>
      <c r="I61" s="11">
        <f t="shared" si="2"/>
        <v>2021</v>
      </c>
    </row>
    <row r="62" spans="3:9" x14ac:dyDescent="0.35">
      <c r="C62" s="11">
        <v>58</v>
      </c>
      <c r="D62" s="11" t="s">
        <v>36</v>
      </c>
      <c r="E62" s="15">
        <v>12000</v>
      </c>
      <c r="F62" s="13">
        <v>44298</v>
      </c>
      <c r="G62" s="11">
        <f t="shared" si="0"/>
        <v>12</v>
      </c>
      <c r="H62" s="11">
        <f t="shared" si="1"/>
        <v>4</v>
      </c>
      <c r="I62" s="11">
        <f t="shared" si="2"/>
        <v>2021</v>
      </c>
    </row>
    <row r="63" spans="3:9" x14ac:dyDescent="0.35">
      <c r="C63" s="11">
        <v>59</v>
      </c>
      <c r="D63" s="11" t="s">
        <v>6</v>
      </c>
      <c r="E63" s="15">
        <v>12000</v>
      </c>
      <c r="F63" s="13">
        <v>44303</v>
      </c>
      <c r="G63" s="11">
        <f t="shared" si="0"/>
        <v>17</v>
      </c>
      <c r="H63" s="11">
        <f t="shared" si="1"/>
        <v>4</v>
      </c>
      <c r="I63" s="11">
        <f t="shared" si="2"/>
        <v>2021</v>
      </c>
    </row>
    <row r="64" spans="3:9" x14ac:dyDescent="0.35">
      <c r="C64" s="11">
        <v>60</v>
      </c>
      <c r="D64" s="11" t="s">
        <v>35</v>
      </c>
      <c r="E64" s="15">
        <v>21000</v>
      </c>
      <c r="F64" s="13">
        <v>44304</v>
      </c>
      <c r="G64" s="11">
        <f t="shared" si="0"/>
        <v>18</v>
      </c>
      <c r="H64" s="11">
        <f t="shared" si="1"/>
        <v>4</v>
      </c>
      <c r="I64" s="11">
        <f t="shared" si="2"/>
        <v>2021</v>
      </c>
    </row>
    <row r="65" spans="3:9" x14ac:dyDescent="0.35">
      <c r="C65" s="11">
        <v>61</v>
      </c>
      <c r="D65" s="11" t="s">
        <v>5</v>
      </c>
      <c r="E65" s="15">
        <v>9000</v>
      </c>
      <c r="F65" s="13">
        <v>44307</v>
      </c>
      <c r="G65" s="11">
        <f t="shared" si="0"/>
        <v>21</v>
      </c>
      <c r="H65" s="11">
        <f t="shared" si="1"/>
        <v>4</v>
      </c>
      <c r="I65" s="11">
        <f t="shared" si="2"/>
        <v>2021</v>
      </c>
    </row>
    <row r="66" spans="3:9" x14ac:dyDescent="0.35">
      <c r="C66" s="11">
        <v>62</v>
      </c>
      <c r="D66" s="11" t="s">
        <v>36</v>
      </c>
      <c r="E66" s="15">
        <v>29000</v>
      </c>
      <c r="F66" s="13">
        <v>44308</v>
      </c>
      <c r="G66" s="11">
        <f t="shared" si="0"/>
        <v>22</v>
      </c>
      <c r="H66" s="11">
        <f t="shared" si="1"/>
        <v>4</v>
      </c>
      <c r="I66" s="11">
        <f t="shared" si="2"/>
        <v>2021</v>
      </c>
    </row>
    <row r="67" spans="3:9" x14ac:dyDescent="0.35">
      <c r="C67" s="11">
        <v>63</v>
      </c>
      <c r="D67" s="11" t="s">
        <v>6</v>
      </c>
      <c r="E67" s="15">
        <v>12000</v>
      </c>
      <c r="F67" s="13">
        <v>44309</v>
      </c>
      <c r="G67" s="11">
        <f t="shared" si="0"/>
        <v>23</v>
      </c>
      <c r="H67" s="11">
        <f t="shared" si="1"/>
        <v>4</v>
      </c>
      <c r="I67" s="11">
        <f t="shared" si="2"/>
        <v>2021</v>
      </c>
    </row>
    <row r="68" spans="3:9" x14ac:dyDescent="0.35">
      <c r="C68" s="11">
        <v>64</v>
      </c>
      <c r="D68" s="11" t="s">
        <v>5</v>
      </c>
      <c r="E68" s="15">
        <v>14000</v>
      </c>
      <c r="F68" s="13">
        <v>44311</v>
      </c>
      <c r="G68" s="11">
        <f t="shared" si="0"/>
        <v>25</v>
      </c>
      <c r="H68" s="11">
        <f t="shared" si="1"/>
        <v>4</v>
      </c>
      <c r="I68" s="11">
        <f t="shared" si="2"/>
        <v>2021</v>
      </c>
    </row>
    <row r="69" spans="3:9" x14ac:dyDescent="0.35">
      <c r="C69" s="11">
        <v>65</v>
      </c>
      <c r="D69" s="11" t="s">
        <v>6</v>
      </c>
      <c r="E69" s="15">
        <v>26000</v>
      </c>
      <c r="F69" s="13">
        <v>44313</v>
      </c>
      <c r="G69" s="11">
        <f t="shared" si="0"/>
        <v>27</v>
      </c>
      <c r="H69" s="11">
        <f t="shared" si="1"/>
        <v>4</v>
      </c>
      <c r="I69" s="11">
        <f t="shared" si="2"/>
        <v>2021</v>
      </c>
    </row>
    <row r="70" spans="3:9" x14ac:dyDescent="0.35">
      <c r="C70" s="11">
        <v>66</v>
      </c>
      <c r="D70" s="11" t="s">
        <v>6</v>
      </c>
      <c r="E70" s="15">
        <v>23000</v>
      </c>
      <c r="F70" s="13">
        <v>44316</v>
      </c>
      <c r="G70" s="11">
        <f t="shared" ref="G70:G133" si="7">DAY(F70)</f>
        <v>30</v>
      </c>
      <c r="H70" s="11">
        <f t="shared" ref="H70:H133" si="8">MONTH(F70)</f>
        <v>4</v>
      </c>
      <c r="I70" s="11">
        <f t="shared" ref="I70:I133" si="9">YEAR(F70)</f>
        <v>2021</v>
      </c>
    </row>
    <row r="71" spans="3:9" x14ac:dyDescent="0.35">
      <c r="C71" s="11">
        <v>67</v>
      </c>
      <c r="D71" s="11" t="s">
        <v>6</v>
      </c>
      <c r="E71" s="15">
        <v>22000</v>
      </c>
      <c r="F71" s="13">
        <v>44317</v>
      </c>
      <c r="G71" s="11">
        <f t="shared" si="7"/>
        <v>1</v>
      </c>
      <c r="H71" s="11">
        <f t="shared" si="8"/>
        <v>5</v>
      </c>
      <c r="I71" s="11">
        <f t="shared" si="9"/>
        <v>2021</v>
      </c>
    </row>
    <row r="72" spans="3:9" x14ac:dyDescent="0.35">
      <c r="C72" s="11">
        <v>68</v>
      </c>
      <c r="D72" s="11" t="s">
        <v>34</v>
      </c>
      <c r="E72" s="15">
        <v>16000</v>
      </c>
      <c r="F72" s="13">
        <v>44317</v>
      </c>
      <c r="G72" s="11">
        <f t="shared" si="7"/>
        <v>1</v>
      </c>
      <c r="H72" s="11">
        <f t="shared" si="8"/>
        <v>5</v>
      </c>
      <c r="I72" s="11">
        <f t="shared" si="9"/>
        <v>2021</v>
      </c>
    </row>
    <row r="73" spans="3:9" x14ac:dyDescent="0.35">
      <c r="C73" s="11">
        <v>69</v>
      </c>
      <c r="D73" s="11" t="s">
        <v>6</v>
      </c>
      <c r="E73" s="15">
        <v>17000</v>
      </c>
      <c r="F73" s="13">
        <v>44318</v>
      </c>
      <c r="G73" s="11">
        <f t="shared" si="7"/>
        <v>2</v>
      </c>
      <c r="H73" s="11">
        <f t="shared" si="8"/>
        <v>5</v>
      </c>
      <c r="I73" s="11">
        <f t="shared" si="9"/>
        <v>2021</v>
      </c>
    </row>
    <row r="74" spans="3:9" x14ac:dyDescent="0.35">
      <c r="C74" s="11">
        <v>70</v>
      </c>
      <c r="D74" s="11" t="s">
        <v>5</v>
      </c>
      <c r="E74" s="15">
        <v>9000</v>
      </c>
      <c r="F74" s="13">
        <v>44318</v>
      </c>
      <c r="G74" s="11">
        <f t="shared" si="7"/>
        <v>2</v>
      </c>
      <c r="H74" s="11">
        <f t="shared" si="8"/>
        <v>5</v>
      </c>
      <c r="I74" s="11">
        <f t="shared" si="9"/>
        <v>2021</v>
      </c>
    </row>
    <row r="75" spans="3:9" x14ac:dyDescent="0.35">
      <c r="C75" s="11">
        <v>71</v>
      </c>
      <c r="D75" s="11" t="s">
        <v>5</v>
      </c>
      <c r="E75" s="15">
        <v>13000</v>
      </c>
      <c r="F75" s="13">
        <v>44318</v>
      </c>
      <c r="G75" s="11">
        <f t="shared" si="7"/>
        <v>2</v>
      </c>
      <c r="H75" s="11">
        <f t="shared" si="8"/>
        <v>5</v>
      </c>
      <c r="I75" s="11">
        <f t="shared" si="9"/>
        <v>2021</v>
      </c>
    </row>
    <row r="76" spans="3:9" x14ac:dyDescent="0.35">
      <c r="C76" s="11">
        <v>72</v>
      </c>
      <c r="D76" s="11" t="s">
        <v>6</v>
      </c>
      <c r="E76" s="15">
        <v>16000</v>
      </c>
      <c r="F76" s="13">
        <v>44319</v>
      </c>
      <c r="G76" s="11">
        <f t="shared" si="7"/>
        <v>3</v>
      </c>
      <c r="H76" s="11">
        <f t="shared" si="8"/>
        <v>5</v>
      </c>
      <c r="I76" s="11">
        <f t="shared" si="9"/>
        <v>2021</v>
      </c>
    </row>
    <row r="77" spans="3:9" x14ac:dyDescent="0.35">
      <c r="C77" s="11">
        <v>73</v>
      </c>
      <c r="D77" s="11" t="s">
        <v>35</v>
      </c>
      <c r="E77" s="15">
        <v>21000</v>
      </c>
      <c r="F77" s="13">
        <v>44319</v>
      </c>
      <c r="G77" s="11">
        <f t="shared" si="7"/>
        <v>3</v>
      </c>
      <c r="H77" s="11">
        <f t="shared" si="8"/>
        <v>5</v>
      </c>
      <c r="I77" s="11">
        <f t="shared" si="9"/>
        <v>2021</v>
      </c>
    </row>
    <row r="78" spans="3:9" x14ac:dyDescent="0.35">
      <c r="C78" s="11">
        <v>74</v>
      </c>
      <c r="D78" s="11" t="s">
        <v>6</v>
      </c>
      <c r="E78" s="15">
        <v>18000</v>
      </c>
      <c r="F78" s="13">
        <v>44321</v>
      </c>
      <c r="G78" s="11">
        <f t="shared" si="7"/>
        <v>5</v>
      </c>
      <c r="H78" s="11">
        <f t="shared" si="8"/>
        <v>5</v>
      </c>
      <c r="I78" s="11">
        <f t="shared" si="9"/>
        <v>2021</v>
      </c>
    </row>
    <row r="79" spans="3:9" x14ac:dyDescent="0.35">
      <c r="C79" s="11">
        <v>75</v>
      </c>
      <c r="D79" s="11" t="s">
        <v>5</v>
      </c>
      <c r="E79" s="15">
        <v>18000</v>
      </c>
      <c r="F79" s="13">
        <v>44321</v>
      </c>
      <c r="G79" s="11">
        <f t="shared" si="7"/>
        <v>5</v>
      </c>
      <c r="H79" s="11">
        <f t="shared" si="8"/>
        <v>5</v>
      </c>
      <c r="I79" s="11">
        <f t="shared" si="9"/>
        <v>2021</v>
      </c>
    </row>
    <row r="80" spans="3:9" x14ac:dyDescent="0.35">
      <c r="C80" s="11">
        <v>76</v>
      </c>
      <c r="D80" s="11" t="s">
        <v>6</v>
      </c>
      <c r="E80" s="15">
        <v>10000</v>
      </c>
      <c r="F80" s="13">
        <v>44322</v>
      </c>
      <c r="G80" s="11">
        <f t="shared" si="7"/>
        <v>6</v>
      </c>
      <c r="H80" s="11">
        <f t="shared" si="8"/>
        <v>5</v>
      </c>
      <c r="I80" s="11">
        <f t="shared" si="9"/>
        <v>2021</v>
      </c>
    </row>
    <row r="81" spans="3:9" x14ac:dyDescent="0.35">
      <c r="C81" s="11">
        <v>77</v>
      </c>
      <c r="D81" s="11" t="s">
        <v>35</v>
      </c>
      <c r="E81" s="15">
        <v>22000</v>
      </c>
      <c r="F81" s="13">
        <v>44324</v>
      </c>
      <c r="G81" s="11">
        <f t="shared" si="7"/>
        <v>8</v>
      </c>
      <c r="H81" s="11">
        <f t="shared" si="8"/>
        <v>5</v>
      </c>
      <c r="I81" s="11">
        <f t="shared" si="9"/>
        <v>2021</v>
      </c>
    </row>
    <row r="82" spans="3:9" x14ac:dyDescent="0.35">
      <c r="C82" s="11">
        <v>78</v>
      </c>
      <c r="D82" s="11" t="s">
        <v>6</v>
      </c>
      <c r="E82" s="15">
        <v>30000</v>
      </c>
      <c r="F82" s="13">
        <v>44324</v>
      </c>
      <c r="G82" s="11">
        <f t="shared" si="7"/>
        <v>8</v>
      </c>
      <c r="H82" s="11">
        <f t="shared" si="8"/>
        <v>5</v>
      </c>
      <c r="I82" s="11">
        <f t="shared" si="9"/>
        <v>2021</v>
      </c>
    </row>
    <row r="83" spans="3:9" x14ac:dyDescent="0.35">
      <c r="C83" s="11">
        <v>79</v>
      </c>
      <c r="D83" s="11" t="s">
        <v>5</v>
      </c>
      <c r="E83" s="15">
        <v>16000</v>
      </c>
      <c r="F83" s="13">
        <v>44324</v>
      </c>
      <c r="G83" s="11">
        <f t="shared" si="7"/>
        <v>8</v>
      </c>
      <c r="H83" s="11">
        <f t="shared" si="8"/>
        <v>5</v>
      </c>
      <c r="I83" s="11">
        <f t="shared" si="9"/>
        <v>2021</v>
      </c>
    </row>
    <row r="84" spans="3:9" x14ac:dyDescent="0.35">
      <c r="C84" s="11">
        <v>80</v>
      </c>
      <c r="D84" s="11" t="s">
        <v>34</v>
      </c>
      <c r="E84" s="15">
        <v>18000</v>
      </c>
      <c r="F84" s="13">
        <v>44324</v>
      </c>
      <c r="G84" s="11">
        <f t="shared" si="7"/>
        <v>8</v>
      </c>
      <c r="H84" s="11">
        <f t="shared" si="8"/>
        <v>5</v>
      </c>
      <c r="I84" s="11">
        <f t="shared" si="9"/>
        <v>2021</v>
      </c>
    </row>
    <row r="85" spans="3:9" x14ac:dyDescent="0.35">
      <c r="C85" s="11">
        <v>81</v>
      </c>
      <c r="D85" s="11" t="s">
        <v>6</v>
      </c>
      <c r="E85" s="15">
        <v>24000</v>
      </c>
      <c r="F85" s="13">
        <v>44328</v>
      </c>
      <c r="G85" s="11">
        <f t="shared" si="7"/>
        <v>12</v>
      </c>
      <c r="H85" s="11">
        <f t="shared" si="8"/>
        <v>5</v>
      </c>
      <c r="I85" s="11">
        <f t="shared" si="9"/>
        <v>2021</v>
      </c>
    </row>
    <row r="86" spans="3:9" x14ac:dyDescent="0.35">
      <c r="C86" s="11">
        <v>82</v>
      </c>
      <c r="D86" s="11" t="s">
        <v>6</v>
      </c>
      <c r="E86" s="15">
        <v>24000</v>
      </c>
      <c r="F86" s="13">
        <v>44330</v>
      </c>
      <c r="G86" s="11">
        <f t="shared" si="7"/>
        <v>14</v>
      </c>
      <c r="H86" s="11">
        <f t="shared" si="8"/>
        <v>5</v>
      </c>
      <c r="I86" s="11">
        <f t="shared" si="9"/>
        <v>2021</v>
      </c>
    </row>
    <row r="87" spans="3:9" x14ac:dyDescent="0.35">
      <c r="C87" s="11">
        <v>83</v>
      </c>
      <c r="D87" s="11" t="s">
        <v>34</v>
      </c>
      <c r="E87" s="15">
        <v>19000</v>
      </c>
      <c r="F87" s="13">
        <v>44330</v>
      </c>
      <c r="G87" s="11">
        <f t="shared" si="7"/>
        <v>14</v>
      </c>
      <c r="H87" s="11">
        <f t="shared" si="8"/>
        <v>5</v>
      </c>
      <c r="I87" s="11">
        <f t="shared" si="9"/>
        <v>2021</v>
      </c>
    </row>
    <row r="88" spans="3:9" x14ac:dyDescent="0.35">
      <c r="C88" s="11">
        <v>84</v>
      </c>
      <c r="D88" s="11" t="s">
        <v>6</v>
      </c>
      <c r="E88" s="15">
        <v>20000</v>
      </c>
      <c r="F88" s="13">
        <v>44331</v>
      </c>
      <c r="G88" s="11">
        <f t="shared" si="7"/>
        <v>15</v>
      </c>
      <c r="H88" s="11">
        <f t="shared" si="8"/>
        <v>5</v>
      </c>
      <c r="I88" s="11">
        <f t="shared" si="9"/>
        <v>2021</v>
      </c>
    </row>
    <row r="89" spans="3:9" x14ac:dyDescent="0.35">
      <c r="C89" s="11">
        <v>85</v>
      </c>
      <c r="D89" s="11" t="s">
        <v>6</v>
      </c>
      <c r="E89" s="15">
        <v>21000</v>
      </c>
      <c r="F89" s="13">
        <v>44332</v>
      </c>
      <c r="G89" s="11">
        <f t="shared" si="7"/>
        <v>16</v>
      </c>
      <c r="H89" s="11">
        <f t="shared" si="8"/>
        <v>5</v>
      </c>
      <c r="I89" s="11">
        <f t="shared" si="9"/>
        <v>2021</v>
      </c>
    </row>
    <row r="90" spans="3:9" x14ac:dyDescent="0.35">
      <c r="C90" s="11">
        <v>86</v>
      </c>
      <c r="D90" s="11" t="s">
        <v>36</v>
      </c>
      <c r="E90" s="15">
        <v>14000</v>
      </c>
      <c r="F90" s="13">
        <v>44332</v>
      </c>
      <c r="G90" s="11">
        <f t="shared" si="7"/>
        <v>16</v>
      </c>
      <c r="H90" s="11">
        <f t="shared" si="8"/>
        <v>5</v>
      </c>
      <c r="I90" s="11">
        <f t="shared" si="9"/>
        <v>2021</v>
      </c>
    </row>
    <row r="91" spans="3:9" x14ac:dyDescent="0.35">
      <c r="C91" s="11">
        <v>87</v>
      </c>
      <c r="D91" s="11" t="s">
        <v>37</v>
      </c>
      <c r="E91" s="15">
        <v>22000</v>
      </c>
      <c r="F91" s="13">
        <v>44332</v>
      </c>
      <c r="G91" s="11">
        <f t="shared" si="7"/>
        <v>16</v>
      </c>
      <c r="H91" s="11">
        <f t="shared" si="8"/>
        <v>5</v>
      </c>
      <c r="I91" s="11">
        <f t="shared" si="9"/>
        <v>2021</v>
      </c>
    </row>
    <row r="92" spans="3:9" x14ac:dyDescent="0.35">
      <c r="C92" s="11">
        <v>88</v>
      </c>
      <c r="D92" s="11" t="s">
        <v>34</v>
      </c>
      <c r="E92" s="15">
        <v>19000</v>
      </c>
      <c r="F92" s="13">
        <v>44334</v>
      </c>
      <c r="G92" s="11">
        <f t="shared" si="7"/>
        <v>18</v>
      </c>
      <c r="H92" s="11">
        <f t="shared" si="8"/>
        <v>5</v>
      </c>
      <c r="I92" s="11">
        <f t="shared" si="9"/>
        <v>2021</v>
      </c>
    </row>
    <row r="93" spans="3:9" x14ac:dyDescent="0.35">
      <c r="C93" s="11">
        <v>89</v>
      </c>
      <c r="D93" s="11" t="s">
        <v>5</v>
      </c>
      <c r="E93" s="15">
        <v>14000</v>
      </c>
      <c r="F93" s="13">
        <v>44335</v>
      </c>
      <c r="G93" s="11">
        <f t="shared" si="7"/>
        <v>19</v>
      </c>
      <c r="H93" s="11">
        <f t="shared" si="8"/>
        <v>5</v>
      </c>
      <c r="I93" s="11">
        <f t="shared" si="9"/>
        <v>2021</v>
      </c>
    </row>
    <row r="94" spans="3:9" x14ac:dyDescent="0.35">
      <c r="C94" s="11">
        <v>90</v>
      </c>
      <c r="D94" s="11" t="s">
        <v>5</v>
      </c>
      <c r="E94" s="15">
        <v>20000</v>
      </c>
      <c r="F94" s="13">
        <v>44336</v>
      </c>
      <c r="G94" s="11">
        <f t="shared" si="7"/>
        <v>20</v>
      </c>
      <c r="H94" s="11">
        <f t="shared" si="8"/>
        <v>5</v>
      </c>
      <c r="I94" s="11">
        <f t="shared" si="9"/>
        <v>2021</v>
      </c>
    </row>
    <row r="95" spans="3:9" x14ac:dyDescent="0.35">
      <c r="C95" s="11">
        <v>91</v>
      </c>
      <c r="D95" s="11" t="s">
        <v>5</v>
      </c>
      <c r="E95" s="15">
        <v>15000</v>
      </c>
      <c r="F95" s="13">
        <v>44338</v>
      </c>
      <c r="G95" s="11">
        <f t="shared" si="7"/>
        <v>22</v>
      </c>
      <c r="H95" s="11">
        <f t="shared" si="8"/>
        <v>5</v>
      </c>
      <c r="I95" s="11">
        <f t="shared" si="9"/>
        <v>2021</v>
      </c>
    </row>
    <row r="96" spans="3:9" x14ac:dyDescent="0.35">
      <c r="C96" s="11">
        <v>92</v>
      </c>
      <c r="D96" s="11" t="s">
        <v>36</v>
      </c>
      <c r="E96" s="15">
        <v>17000</v>
      </c>
      <c r="F96" s="13">
        <v>44339</v>
      </c>
      <c r="G96" s="11">
        <f t="shared" si="7"/>
        <v>23</v>
      </c>
      <c r="H96" s="11">
        <f t="shared" si="8"/>
        <v>5</v>
      </c>
      <c r="I96" s="11">
        <f t="shared" si="9"/>
        <v>2021</v>
      </c>
    </row>
    <row r="97" spans="3:9" x14ac:dyDescent="0.35">
      <c r="C97" s="11">
        <v>93</v>
      </c>
      <c r="D97" s="11" t="s">
        <v>6</v>
      </c>
      <c r="E97" s="15">
        <v>13000</v>
      </c>
      <c r="F97" s="13">
        <v>44341</v>
      </c>
      <c r="G97" s="11">
        <f t="shared" si="7"/>
        <v>25</v>
      </c>
      <c r="H97" s="11">
        <f t="shared" si="8"/>
        <v>5</v>
      </c>
      <c r="I97" s="11">
        <f t="shared" si="9"/>
        <v>2021</v>
      </c>
    </row>
    <row r="98" spans="3:9" x14ac:dyDescent="0.35">
      <c r="C98" s="11">
        <v>94</v>
      </c>
      <c r="D98" s="11" t="s">
        <v>6</v>
      </c>
      <c r="E98" s="15">
        <v>24000</v>
      </c>
      <c r="F98" s="13">
        <v>44341</v>
      </c>
      <c r="G98" s="11">
        <f t="shared" si="7"/>
        <v>25</v>
      </c>
      <c r="H98" s="11">
        <f t="shared" si="8"/>
        <v>5</v>
      </c>
      <c r="I98" s="11">
        <f t="shared" si="9"/>
        <v>2021</v>
      </c>
    </row>
    <row r="99" spans="3:9" x14ac:dyDescent="0.35">
      <c r="C99" s="11">
        <v>95</v>
      </c>
      <c r="D99" s="11" t="s">
        <v>37</v>
      </c>
      <c r="E99" s="15">
        <v>16000</v>
      </c>
      <c r="F99" s="13">
        <v>44341</v>
      </c>
      <c r="G99" s="11">
        <f t="shared" si="7"/>
        <v>25</v>
      </c>
      <c r="H99" s="11">
        <f t="shared" si="8"/>
        <v>5</v>
      </c>
      <c r="I99" s="11">
        <f t="shared" si="9"/>
        <v>2021</v>
      </c>
    </row>
    <row r="100" spans="3:9" x14ac:dyDescent="0.35">
      <c r="C100" s="11">
        <v>96</v>
      </c>
      <c r="D100" s="11" t="s">
        <v>35</v>
      </c>
      <c r="E100" s="15">
        <v>15000</v>
      </c>
      <c r="F100" s="13">
        <v>44342</v>
      </c>
      <c r="G100" s="11">
        <f t="shared" si="7"/>
        <v>26</v>
      </c>
      <c r="H100" s="11">
        <f t="shared" si="8"/>
        <v>5</v>
      </c>
      <c r="I100" s="11">
        <f t="shared" si="9"/>
        <v>2021</v>
      </c>
    </row>
    <row r="101" spans="3:9" x14ac:dyDescent="0.35">
      <c r="C101" s="11">
        <v>97</v>
      </c>
      <c r="D101" s="11" t="s">
        <v>35</v>
      </c>
      <c r="E101" s="15">
        <v>15000</v>
      </c>
      <c r="F101" s="13">
        <v>44342</v>
      </c>
      <c r="G101" s="11">
        <f t="shared" si="7"/>
        <v>26</v>
      </c>
      <c r="H101" s="11">
        <f t="shared" si="8"/>
        <v>5</v>
      </c>
      <c r="I101" s="11">
        <f t="shared" si="9"/>
        <v>2021</v>
      </c>
    </row>
    <row r="102" spans="3:9" x14ac:dyDescent="0.35">
      <c r="C102" s="11">
        <v>98</v>
      </c>
      <c r="D102" s="11" t="s">
        <v>35</v>
      </c>
      <c r="E102" s="15">
        <v>21000</v>
      </c>
      <c r="F102" s="13">
        <v>44342</v>
      </c>
      <c r="G102" s="11">
        <f t="shared" si="7"/>
        <v>26</v>
      </c>
      <c r="H102" s="11">
        <f t="shared" si="8"/>
        <v>5</v>
      </c>
      <c r="I102" s="11">
        <f t="shared" si="9"/>
        <v>2021</v>
      </c>
    </row>
    <row r="103" spans="3:9" x14ac:dyDescent="0.35">
      <c r="C103" s="11">
        <v>99</v>
      </c>
      <c r="D103" s="11" t="s">
        <v>36</v>
      </c>
      <c r="E103" s="15">
        <v>23000</v>
      </c>
      <c r="F103" s="13">
        <v>44342</v>
      </c>
      <c r="G103" s="11">
        <f t="shared" si="7"/>
        <v>26</v>
      </c>
      <c r="H103" s="11">
        <f t="shared" si="8"/>
        <v>5</v>
      </c>
      <c r="I103" s="11">
        <f t="shared" si="9"/>
        <v>2021</v>
      </c>
    </row>
    <row r="104" spans="3:9" x14ac:dyDescent="0.35">
      <c r="C104" s="11">
        <v>100</v>
      </c>
      <c r="D104" s="11" t="s">
        <v>6</v>
      </c>
      <c r="E104" s="15">
        <v>22000</v>
      </c>
      <c r="F104" s="13">
        <v>44343</v>
      </c>
      <c r="G104" s="11">
        <f t="shared" si="7"/>
        <v>27</v>
      </c>
      <c r="H104" s="11">
        <f t="shared" si="8"/>
        <v>5</v>
      </c>
      <c r="I104" s="11">
        <f t="shared" si="9"/>
        <v>2021</v>
      </c>
    </row>
    <row r="105" spans="3:9" x14ac:dyDescent="0.35">
      <c r="C105" s="11">
        <v>101</v>
      </c>
      <c r="D105" s="11" t="s">
        <v>5</v>
      </c>
      <c r="E105" s="15">
        <v>12000</v>
      </c>
      <c r="F105" s="13">
        <v>44343</v>
      </c>
      <c r="G105" s="11">
        <f t="shared" si="7"/>
        <v>27</v>
      </c>
      <c r="H105" s="11">
        <f t="shared" si="8"/>
        <v>5</v>
      </c>
      <c r="I105" s="11">
        <f t="shared" si="9"/>
        <v>2021</v>
      </c>
    </row>
    <row r="106" spans="3:9" x14ac:dyDescent="0.35">
      <c r="C106" s="11">
        <v>102</v>
      </c>
      <c r="D106" s="11" t="s">
        <v>5</v>
      </c>
      <c r="E106" s="15">
        <v>18000</v>
      </c>
      <c r="F106" s="13">
        <v>44344</v>
      </c>
      <c r="G106" s="11">
        <f t="shared" si="7"/>
        <v>28</v>
      </c>
      <c r="H106" s="11">
        <f t="shared" si="8"/>
        <v>5</v>
      </c>
      <c r="I106" s="11">
        <f t="shared" si="9"/>
        <v>2021</v>
      </c>
    </row>
    <row r="107" spans="3:9" x14ac:dyDescent="0.35">
      <c r="C107" s="11">
        <v>103</v>
      </c>
      <c r="D107" s="11" t="s">
        <v>5</v>
      </c>
      <c r="E107" s="15">
        <v>16000</v>
      </c>
      <c r="F107" s="13">
        <v>44344</v>
      </c>
      <c r="G107" s="11">
        <f t="shared" si="7"/>
        <v>28</v>
      </c>
      <c r="H107" s="11">
        <f t="shared" si="8"/>
        <v>5</v>
      </c>
      <c r="I107" s="11">
        <f t="shared" si="9"/>
        <v>2021</v>
      </c>
    </row>
    <row r="108" spans="3:9" x14ac:dyDescent="0.35">
      <c r="C108" s="11">
        <v>104</v>
      </c>
      <c r="D108" s="11" t="s">
        <v>34</v>
      </c>
      <c r="E108" s="15">
        <v>28000</v>
      </c>
      <c r="F108" s="13">
        <v>44344</v>
      </c>
      <c r="G108" s="11">
        <f t="shared" si="7"/>
        <v>28</v>
      </c>
      <c r="H108" s="11">
        <f t="shared" si="8"/>
        <v>5</v>
      </c>
      <c r="I108" s="11">
        <f t="shared" si="9"/>
        <v>2021</v>
      </c>
    </row>
    <row r="109" spans="3:9" x14ac:dyDescent="0.35">
      <c r="C109" s="11">
        <v>105</v>
      </c>
      <c r="D109" s="11" t="s">
        <v>5</v>
      </c>
      <c r="E109" s="15">
        <v>11000</v>
      </c>
      <c r="F109" s="13">
        <v>44345</v>
      </c>
      <c r="G109" s="11">
        <f t="shared" si="7"/>
        <v>29</v>
      </c>
      <c r="H109" s="11">
        <f t="shared" si="8"/>
        <v>5</v>
      </c>
      <c r="I109" s="11">
        <f t="shared" si="9"/>
        <v>2021</v>
      </c>
    </row>
    <row r="110" spans="3:9" x14ac:dyDescent="0.35">
      <c r="C110" s="11">
        <v>106</v>
      </c>
      <c r="D110" s="11" t="s">
        <v>36</v>
      </c>
      <c r="E110" s="15">
        <v>22000</v>
      </c>
      <c r="F110" s="13">
        <v>44346</v>
      </c>
      <c r="G110" s="11">
        <f t="shared" si="7"/>
        <v>30</v>
      </c>
      <c r="H110" s="11">
        <f t="shared" si="8"/>
        <v>5</v>
      </c>
      <c r="I110" s="11">
        <f t="shared" si="9"/>
        <v>2021</v>
      </c>
    </row>
    <row r="111" spans="3:9" x14ac:dyDescent="0.35">
      <c r="C111" s="11">
        <v>107</v>
      </c>
      <c r="D111" s="11" t="s">
        <v>6</v>
      </c>
      <c r="E111" s="15">
        <v>12000</v>
      </c>
      <c r="F111" s="13">
        <v>44351</v>
      </c>
      <c r="G111" s="11">
        <f t="shared" si="7"/>
        <v>4</v>
      </c>
      <c r="H111" s="11">
        <f t="shared" si="8"/>
        <v>6</v>
      </c>
      <c r="I111" s="11">
        <f t="shared" si="9"/>
        <v>2021</v>
      </c>
    </row>
    <row r="112" spans="3:9" x14ac:dyDescent="0.35">
      <c r="C112" s="11">
        <v>108</v>
      </c>
      <c r="D112" s="11" t="s">
        <v>5</v>
      </c>
      <c r="E112" s="15">
        <v>20000</v>
      </c>
      <c r="F112" s="13">
        <v>44351</v>
      </c>
      <c r="G112" s="11">
        <f t="shared" si="7"/>
        <v>4</v>
      </c>
      <c r="H112" s="11">
        <f t="shared" si="8"/>
        <v>6</v>
      </c>
      <c r="I112" s="11">
        <f t="shared" si="9"/>
        <v>2021</v>
      </c>
    </row>
    <row r="113" spans="3:9" x14ac:dyDescent="0.35">
      <c r="C113" s="11">
        <v>109</v>
      </c>
      <c r="D113" s="11" t="s">
        <v>5</v>
      </c>
      <c r="E113" s="15">
        <v>15000</v>
      </c>
      <c r="F113" s="13">
        <v>44357</v>
      </c>
      <c r="G113" s="11">
        <f t="shared" si="7"/>
        <v>10</v>
      </c>
      <c r="H113" s="11">
        <f t="shared" si="8"/>
        <v>6</v>
      </c>
      <c r="I113" s="11">
        <f t="shared" si="9"/>
        <v>2021</v>
      </c>
    </row>
    <row r="114" spans="3:9" x14ac:dyDescent="0.35">
      <c r="C114" s="11">
        <v>110</v>
      </c>
      <c r="D114" s="11" t="s">
        <v>36</v>
      </c>
      <c r="E114" s="15">
        <v>16000</v>
      </c>
      <c r="F114" s="13">
        <v>44358</v>
      </c>
      <c r="G114" s="11">
        <f t="shared" si="7"/>
        <v>11</v>
      </c>
      <c r="H114" s="11">
        <f t="shared" si="8"/>
        <v>6</v>
      </c>
      <c r="I114" s="11">
        <f t="shared" si="9"/>
        <v>2021</v>
      </c>
    </row>
    <row r="115" spans="3:9" x14ac:dyDescent="0.35">
      <c r="C115" s="11">
        <v>111</v>
      </c>
      <c r="D115" s="11" t="s">
        <v>6</v>
      </c>
      <c r="E115" s="15">
        <v>19000</v>
      </c>
      <c r="F115" s="13">
        <v>44367</v>
      </c>
      <c r="G115" s="11">
        <f t="shared" si="7"/>
        <v>20</v>
      </c>
      <c r="H115" s="11">
        <f t="shared" si="8"/>
        <v>6</v>
      </c>
      <c r="I115" s="11">
        <f t="shared" si="9"/>
        <v>2021</v>
      </c>
    </row>
    <row r="116" spans="3:9" x14ac:dyDescent="0.35">
      <c r="C116" s="11">
        <v>112</v>
      </c>
      <c r="D116" s="11" t="s">
        <v>36</v>
      </c>
      <c r="E116" s="15">
        <v>21000</v>
      </c>
      <c r="F116" s="13">
        <v>44367</v>
      </c>
      <c r="G116" s="11">
        <f t="shared" si="7"/>
        <v>20</v>
      </c>
      <c r="H116" s="11">
        <f t="shared" si="8"/>
        <v>6</v>
      </c>
      <c r="I116" s="11">
        <f t="shared" si="9"/>
        <v>2021</v>
      </c>
    </row>
    <row r="117" spans="3:9" x14ac:dyDescent="0.35">
      <c r="C117" s="11">
        <v>113</v>
      </c>
      <c r="D117" s="11" t="s">
        <v>36</v>
      </c>
      <c r="E117" s="15">
        <v>22000</v>
      </c>
      <c r="F117" s="13">
        <v>44370</v>
      </c>
      <c r="G117" s="11">
        <f t="shared" si="7"/>
        <v>23</v>
      </c>
      <c r="H117" s="11">
        <f t="shared" si="8"/>
        <v>6</v>
      </c>
      <c r="I117" s="11">
        <f t="shared" si="9"/>
        <v>2021</v>
      </c>
    </row>
    <row r="118" spans="3:9" x14ac:dyDescent="0.35">
      <c r="C118" s="11">
        <v>114</v>
      </c>
      <c r="D118" s="11" t="s">
        <v>6</v>
      </c>
      <c r="E118" s="15">
        <v>7000</v>
      </c>
      <c r="F118" s="13">
        <v>44372</v>
      </c>
      <c r="G118" s="11">
        <f t="shared" si="7"/>
        <v>25</v>
      </c>
      <c r="H118" s="11">
        <f t="shared" si="8"/>
        <v>6</v>
      </c>
      <c r="I118" s="11">
        <f t="shared" si="9"/>
        <v>2021</v>
      </c>
    </row>
    <row r="119" spans="3:9" x14ac:dyDescent="0.35">
      <c r="C119" s="11">
        <v>115</v>
      </c>
      <c r="D119" s="11" t="s">
        <v>6</v>
      </c>
      <c r="E119" s="15">
        <v>11000</v>
      </c>
      <c r="F119" s="13">
        <v>44373</v>
      </c>
      <c r="G119" s="11">
        <f t="shared" si="7"/>
        <v>26</v>
      </c>
      <c r="H119" s="11">
        <f t="shared" si="8"/>
        <v>6</v>
      </c>
      <c r="I119" s="11">
        <f t="shared" si="9"/>
        <v>2021</v>
      </c>
    </row>
    <row r="120" spans="3:9" x14ac:dyDescent="0.35">
      <c r="C120" s="11">
        <v>116</v>
      </c>
      <c r="D120" s="11" t="s">
        <v>35</v>
      </c>
      <c r="E120" s="15">
        <v>24000</v>
      </c>
      <c r="F120" s="13">
        <v>44374</v>
      </c>
      <c r="G120" s="11">
        <f t="shared" si="7"/>
        <v>27</v>
      </c>
      <c r="H120" s="11">
        <f t="shared" si="8"/>
        <v>6</v>
      </c>
      <c r="I120" s="11">
        <f t="shared" si="9"/>
        <v>2021</v>
      </c>
    </row>
    <row r="121" spans="3:9" x14ac:dyDescent="0.35">
      <c r="C121" s="11">
        <v>117</v>
      </c>
      <c r="D121" s="11" t="s">
        <v>5</v>
      </c>
      <c r="E121" s="15">
        <v>16000</v>
      </c>
      <c r="F121" s="13">
        <v>44379</v>
      </c>
      <c r="G121" s="11">
        <f t="shared" si="7"/>
        <v>2</v>
      </c>
      <c r="H121" s="11">
        <f t="shared" si="8"/>
        <v>7</v>
      </c>
      <c r="I121" s="11">
        <f t="shared" si="9"/>
        <v>2021</v>
      </c>
    </row>
    <row r="122" spans="3:9" x14ac:dyDescent="0.35">
      <c r="C122" s="11">
        <v>118</v>
      </c>
      <c r="D122" s="11" t="s">
        <v>6</v>
      </c>
      <c r="E122" s="15">
        <v>17000</v>
      </c>
      <c r="F122" s="13">
        <v>44379</v>
      </c>
      <c r="G122" s="11">
        <f t="shared" si="7"/>
        <v>2</v>
      </c>
      <c r="H122" s="11">
        <f t="shared" si="8"/>
        <v>7</v>
      </c>
      <c r="I122" s="11">
        <f t="shared" si="9"/>
        <v>2021</v>
      </c>
    </row>
    <row r="123" spans="3:9" x14ac:dyDescent="0.35">
      <c r="C123" s="11">
        <v>119</v>
      </c>
      <c r="D123" s="11" t="s">
        <v>6</v>
      </c>
      <c r="E123" s="15">
        <v>18000</v>
      </c>
      <c r="F123" s="13">
        <v>44382</v>
      </c>
      <c r="G123" s="11">
        <f t="shared" si="7"/>
        <v>5</v>
      </c>
      <c r="H123" s="11">
        <f t="shared" si="8"/>
        <v>7</v>
      </c>
      <c r="I123" s="11">
        <f t="shared" si="9"/>
        <v>2021</v>
      </c>
    </row>
    <row r="124" spans="3:9" x14ac:dyDescent="0.35">
      <c r="C124" s="11">
        <v>120</v>
      </c>
      <c r="D124" s="11" t="s">
        <v>35</v>
      </c>
      <c r="E124" s="15">
        <v>19000</v>
      </c>
      <c r="F124" s="13">
        <v>44384</v>
      </c>
      <c r="G124" s="11">
        <f t="shared" si="7"/>
        <v>7</v>
      </c>
      <c r="H124" s="11">
        <f t="shared" si="8"/>
        <v>7</v>
      </c>
      <c r="I124" s="11">
        <f t="shared" si="9"/>
        <v>2021</v>
      </c>
    </row>
    <row r="125" spans="3:9" x14ac:dyDescent="0.35">
      <c r="C125" s="11">
        <v>121</v>
      </c>
      <c r="D125" s="11" t="s">
        <v>36</v>
      </c>
      <c r="E125" s="15">
        <v>20000</v>
      </c>
      <c r="F125" s="13">
        <v>44388</v>
      </c>
      <c r="G125" s="11">
        <f t="shared" si="7"/>
        <v>11</v>
      </c>
      <c r="H125" s="11">
        <f t="shared" si="8"/>
        <v>7</v>
      </c>
      <c r="I125" s="11">
        <f t="shared" si="9"/>
        <v>2021</v>
      </c>
    </row>
    <row r="126" spans="3:9" x14ac:dyDescent="0.35">
      <c r="C126" s="11">
        <v>122</v>
      </c>
      <c r="D126" s="11" t="s">
        <v>35</v>
      </c>
      <c r="E126" s="15">
        <v>20000</v>
      </c>
      <c r="F126" s="13">
        <v>44390</v>
      </c>
      <c r="G126" s="11">
        <f t="shared" si="7"/>
        <v>13</v>
      </c>
      <c r="H126" s="11">
        <f t="shared" si="8"/>
        <v>7</v>
      </c>
      <c r="I126" s="11">
        <f t="shared" si="9"/>
        <v>2021</v>
      </c>
    </row>
    <row r="127" spans="3:9" x14ac:dyDescent="0.35">
      <c r="C127" s="11">
        <v>123</v>
      </c>
      <c r="D127" s="11" t="s">
        <v>35</v>
      </c>
      <c r="E127" s="15">
        <v>15000</v>
      </c>
      <c r="F127" s="13">
        <v>44397</v>
      </c>
      <c r="G127" s="11">
        <f t="shared" si="7"/>
        <v>20</v>
      </c>
      <c r="H127" s="11">
        <f t="shared" si="8"/>
        <v>7</v>
      </c>
      <c r="I127" s="11">
        <f t="shared" si="9"/>
        <v>2021</v>
      </c>
    </row>
    <row r="128" spans="3:9" x14ac:dyDescent="0.35">
      <c r="C128" s="11">
        <v>124</v>
      </c>
      <c r="D128" s="11" t="s">
        <v>35</v>
      </c>
      <c r="E128" s="15">
        <v>27000</v>
      </c>
      <c r="F128" s="13">
        <v>44397</v>
      </c>
      <c r="G128" s="11">
        <f t="shared" si="7"/>
        <v>20</v>
      </c>
      <c r="H128" s="11">
        <f t="shared" si="8"/>
        <v>7</v>
      </c>
      <c r="I128" s="11">
        <f t="shared" si="9"/>
        <v>2021</v>
      </c>
    </row>
    <row r="129" spans="3:9" x14ac:dyDescent="0.35">
      <c r="C129" s="11">
        <v>125</v>
      </c>
      <c r="D129" s="11" t="s">
        <v>5</v>
      </c>
      <c r="E129" s="15">
        <v>11000</v>
      </c>
      <c r="F129" s="13">
        <v>44397</v>
      </c>
      <c r="G129" s="11">
        <f t="shared" si="7"/>
        <v>20</v>
      </c>
      <c r="H129" s="11">
        <f t="shared" si="8"/>
        <v>7</v>
      </c>
      <c r="I129" s="11">
        <f t="shared" si="9"/>
        <v>2021</v>
      </c>
    </row>
    <row r="130" spans="3:9" x14ac:dyDescent="0.35">
      <c r="C130" s="11">
        <v>126</v>
      </c>
      <c r="D130" s="11" t="s">
        <v>36</v>
      </c>
      <c r="E130" s="15">
        <v>21000</v>
      </c>
      <c r="F130" s="13">
        <v>44397</v>
      </c>
      <c r="G130" s="11">
        <f t="shared" si="7"/>
        <v>20</v>
      </c>
      <c r="H130" s="11">
        <f t="shared" si="8"/>
        <v>7</v>
      </c>
      <c r="I130" s="11">
        <f t="shared" si="9"/>
        <v>2021</v>
      </c>
    </row>
    <row r="131" spans="3:9" x14ac:dyDescent="0.35">
      <c r="C131" s="11">
        <v>127</v>
      </c>
      <c r="D131" s="11" t="s">
        <v>35</v>
      </c>
      <c r="E131" s="15">
        <v>8000</v>
      </c>
      <c r="F131" s="13">
        <v>44399</v>
      </c>
      <c r="G131" s="11">
        <f t="shared" si="7"/>
        <v>22</v>
      </c>
      <c r="H131" s="11">
        <f t="shared" si="8"/>
        <v>7</v>
      </c>
      <c r="I131" s="11">
        <f t="shared" si="9"/>
        <v>2021</v>
      </c>
    </row>
    <row r="132" spans="3:9" x14ac:dyDescent="0.35">
      <c r="C132" s="11">
        <v>128</v>
      </c>
      <c r="D132" s="11" t="s">
        <v>6</v>
      </c>
      <c r="E132" s="15">
        <v>17000</v>
      </c>
      <c r="F132" s="13">
        <v>44400</v>
      </c>
      <c r="G132" s="11">
        <f t="shared" si="7"/>
        <v>23</v>
      </c>
      <c r="H132" s="11">
        <f t="shared" si="8"/>
        <v>7</v>
      </c>
      <c r="I132" s="11">
        <f t="shared" si="9"/>
        <v>2021</v>
      </c>
    </row>
    <row r="133" spans="3:9" x14ac:dyDescent="0.35">
      <c r="C133" s="11">
        <v>129</v>
      </c>
      <c r="D133" s="11" t="s">
        <v>36</v>
      </c>
      <c r="E133" s="15">
        <v>16000</v>
      </c>
      <c r="F133" s="13">
        <v>44402</v>
      </c>
      <c r="G133" s="11">
        <f t="shared" si="7"/>
        <v>25</v>
      </c>
      <c r="H133" s="11">
        <f t="shared" si="8"/>
        <v>7</v>
      </c>
      <c r="I133" s="11">
        <f t="shared" si="9"/>
        <v>2021</v>
      </c>
    </row>
    <row r="134" spans="3:9" x14ac:dyDescent="0.35">
      <c r="C134" s="11">
        <v>130</v>
      </c>
      <c r="D134" s="11" t="s">
        <v>34</v>
      </c>
      <c r="E134" s="15">
        <v>18000</v>
      </c>
      <c r="F134" s="13">
        <v>44405</v>
      </c>
      <c r="G134" s="11">
        <f t="shared" ref="G134:G197" si="10">DAY(F134)</f>
        <v>28</v>
      </c>
      <c r="H134" s="11">
        <f t="shared" ref="H134:H197" si="11">MONTH(F134)</f>
        <v>7</v>
      </c>
      <c r="I134" s="11">
        <f t="shared" ref="I134:I197" si="12">YEAR(F134)</f>
        <v>2021</v>
      </c>
    </row>
    <row r="135" spans="3:9" x14ac:dyDescent="0.35">
      <c r="C135" s="11">
        <v>131</v>
      </c>
      <c r="D135" s="11" t="s">
        <v>5</v>
      </c>
      <c r="E135" s="15">
        <v>22000</v>
      </c>
      <c r="F135" s="13">
        <v>44406</v>
      </c>
      <c r="G135" s="11">
        <f t="shared" si="10"/>
        <v>29</v>
      </c>
      <c r="H135" s="11">
        <f t="shared" si="11"/>
        <v>7</v>
      </c>
      <c r="I135" s="11">
        <f t="shared" si="12"/>
        <v>2021</v>
      </c>
    </row>
    <row r="136" spans="3:9" x14ac:dyDescent="0.35">
      <c r="C136" s="11">
        <v>132</v>
      </c>
      <c r="D136" s="11" t="s">
        <v>6</v>
      </c>
      <c r="E136" s="15">
        <v>22000</v>
      </c>
      <c r="F136" s="13">
        <v>44407</v>
      </c>
      <c r="G136" s="11">
        <f t="shared" si="10"/>
        <v>30</v>
      </c>
      <c r="H136" s="11">
        <f t="shared" si="11"/>
        <v>7</v>
      </c>
      <c r="I136" s="11">
        <f t="shared" si="12"/>
        <v>2021</v>
      </c>
    </row>
    <row r="137" spans="3:9" x14ac:dyDescent="0.35">
      <c r="C137" s="11">
        <v>133</v>
      </c>
      <c r="D137" s="11" t="s">
        <v>6</v>
      </c>
      <c r="E137" s="15">
        <v>9000</v>
      </c>
      <c r="F137" s="13">
        <v>44408</v>
      </c>
      <c r="G137" s="11">
        <f t="shared" si="10"/>
        <v>31</v>
      </c>
      <c r="H137" s="11">
        <f t="shared" si="11"/>
        <v>7</v>
      </c>
      <c r="I137" s="11">
        <f t="shared" si="12"/>
        <v>2021</v>
      </c>
    </row>
    <row r="138" spans="3:9" x14ac:dyDescent="0.35">
      <c r="C138" s="11">
        <v>134</v>
      </c>
      <c r="D138" s="11" t="s">
        <v>37</v>
      </c>
      <c r="E138" s="15">
        <v>18000</v>
      </c>
      <c r="F138" s="13">
        <v>44408</v>
      </c>
      <c r="G138" s="11">
        <f t="shared" si="10"/>
        <v>31</v>
      </c>
      <c r="H138" s="11">
        <f t="shared" si="11"/>
        <v>7</v>
      </c>
      <c r="I138" s="11">
        <f t="shared" si="12"/>
        <v>2021</v>
      </c>
    </row>
    <row r="139" spans="3:9" x14ac:dyDescent="0.35">
      <c r="C139" s="11">
        <v>135</v>
      </c>
      <c r="D139" s="11" t="s">
        <v>6</v>
      </c>
      <c r="E139" s="15">
        <v>23000</v>
      </c>
      <c r="F139" s="13">
        <v>44409</v>
      </c>
      <c r="G139" s="11">
        <f t="shared" si="10"/>
        <v>1</v>
      </c>
      <c r="H139" s="11">
        <f t="shared" si="11"/>
        <v>8</v>
      </c>
      <c r="I139" s="11">
        <f t="shared" si="12"/>
        <v>2021</v>
      </c>
    </row>
    <row r="140" spans="3:9" x14ac:dyDescent="0.35">
      <c r="C140" s="11">
        <v>136</v>
      </c>
      <c r="D140" s="11" t="s">
        <v>36</v>
      </c>
      <c r="E140" s="15">
        <v>14000</v>
      </c>
      <c r="F140" s="13">
        <v>44409</v>
      </c>
      <c r="G140" s="11">
        <f t="shared" si="10"/>
        <v>1</v>
      </c>
      <c r="H140" s="11">
        <f t="shared" si="11"/>
        <v>8</v>
      </c>
      <c r="I140" s="11">
        <f t="shared" si="12"/>
        <v>2021</v>
      </c>
    </row>
    <row r="141" spans="3:9" x14ac:dyDescent="0.35">
      <c r="C141" s="11">
        <v>137</v>
      </c>
      <c r="D141" s="11" t="s">
        <v>35</v>
      </c>
      <c r="E141" s="15">
        <v>8000</v>
      </c>
      <c r="F141" s="13">
        <v>44411</v>
      </c>
      <c r="G141" s="11">
        <f t="shared" si="10"/>
        <v>3</v>
      </c>
      <c r="H141" s="11">
        <f t="shared" si="11"/>
        <v>8</v>
      </c>
      <c r="I141" s="11">
        <f t="shared" si="12"/>
        <v>2021</v>
      </c>
    </row>
    <row r="142" spans="3:9" x14ac:dyDescent="0.35">
      <c r="C142" s="11">
        <v>138</v>
      </c>
      <c r="D142" s="11" t="s">
        <v>36</v>
      </c>
      <c r="E142" s="15">
        <v>27000</v>
      </c>
      <c r="F142" s="13">
        <v>44420</v>
      </c>
      <c r="G142" s="11">
        <f t="shared" si="10"/>
        <v>12</v>
      </c>
      <c r="H142" s="11">
        <f t="shared" si="11"/>
        <v>8</v>
      </c>
      <c r="I142" s="11">
        <f t="shared" si="12"/>
        <v>2021</v>
      </c>
    </row>
    <row r="143" spans="3:9" x14ac:dyDescent="0.35">
      <c r="C143" s="11">
        <v>139</v>
      </c>
      <c r="D143" s="11" t="s">
        <v>6</v>
      </c>
      <c r="E143" s="15">
        <v>13000</v>
      </c>
      <c r="F143" s="13">
        <v>44421</v>
      </c>
      <c r="G143" s="11">
        <f t="shared" si="10"/>
        <v>13</v>
      </c>
      <c r="H143" s="11">
        <f t="shared" si="11"/>
        <v>8</v>
      </c>
      <c r="I143" s="11">
        <f t="shared" si="12"/>
        <v>2021</v>
      </c>
    </row>
    <row r="144" spans="3:9" x14ac:dyDescent="0.35">
      <c r="C144" s="11">
        <v>140</v>
      </c>
      <c r="D144" s="11" t="s">
        <v>34</v>
      </c>
      <c r="E144" s="15">
        <v>15000</v>
      </c>
      <c r="F144" s="13">
        <v>44427</v>
      </c>
      <c r="G144" s="11">
        <f t="shared" si="10"/>
        <v>19</v>
      </c>
      <c r="H144" s="11">
        <f t="shared" si="11"/>
        <v>8</v>
      </c>
      <c r="I144" s="11">
        <f t="shared" si="12"/>
        <v>2021</v>
      </c>
    </row>
    <row r="145" spans="3:9" x14ac:dyDescent="0.35">
      <c r="C145" s="11">
        <v>141</v>
      </c>
      <c r="D145" s="11" t="s">
        <v>5</v>
      </c>
      <c r="E145" s="15">
        <v>24000</v>
      </c>
      <c r="F145" s="13">
        <v>44431</v>
      </c>
      <c r="G145" s="11">
        <f t="shared" si="10"/>
        <v>23</v>
      </c>
      <c r="H145" s="11">
        <f t="shared" si="11"/>
        <v>8</v>
      </c>
      <c r="I145" s="11">
        <f t="shared" si="12"/>
        <v>2021</v>
      </c>
    </row>
    <row r="146" spans="3:9" x14ac:dyDescent="0.35">
      <c r="C146" s="11">
        <v>142</v>
      </c>
      <c r="D146" s="11" t="s">
        <v>5</v>
      </c>
      <c r="E146" s="15">
        <v>16000</v>
      </c>
      <c r="F146" s="13">
        <v>44432</v>
      </c>
      <c r="G146" s="11">
        <f t="shared" si="10"/>
        <v>24</v>
      </c>
      <c r="H146" s="11">
        <f t="shared" si="11"/>
        <v>8</v>
      </c>
      <c r="I146" s="11">
        <f t="shared" si="12"/>
        <v>2021</v>
      </c>
    </row>
    <row r="147" spans="3:9" x14ac:dyDescent="0.35">
      <c r="C147" s="11">
        <v>143</v>
      </c>
      <c r="D147" s="11" t="s">
        <v>36</v>
      </c>
      <c r="E147" s="15">
        <v>12000</v>
      </c>
      <c r="F147" s="13">
        <v>44433</v>
      </c>
      <c r="G147" s="11">
        <f t="shared" si="10"/>
        <v>25</v>
      </c>
      <c r="H147" s="11">
        <f t="shared" si="11"/>
        <v>8</v>
      </c>
      <c r="I147" s="11">
        <f t="shared" si="12"/>
        <v>2021</v>
      </c>
    </row>
    <row r="148" spans="3:9" x14ac:dyDescent="0.35">
      <c r="C148" s="11">
        <v>144</v>
      </c>
      <c r="D148" s="11" t="s">
        <v>5</v>
      </c>
      <c r="E148" s="15">
        <v>26000</v>
      </c>
      <c r="F148" s="13">
        <v>44435</v>
      </c>
      <c r="G148" s="11">
        <f t="shared" si="10"/>
        <v>27</v>
      </c>
      <c r="H148" s="11">
        <f t="shared" si="11"/>
        <v>8</v>
      </c>
      <c r="I148" s="11">
        <f t="shared" si="12"/>
        <v>2021</v>
      </c>
    </row>
    <row r="149" spans="3:9" x14ac:dyDescent="0.35">
      <c r="C149" s="11">
        <v>145</v>
      </c>
      <c r="D149" s="11" t="s">
        <v>34</v>
      </c>
      <c r="E149" s="15">
        <v>17000</v>
      </c>
      <c r="F149" s="13">
        <v>44436</v>
      </c>
      <c r="G149" s="11">
        <f t="shared" si="10"/>
        <v>28</v>
      </c>
      <c r="H149" s="11">
        <f t="shared" si="11"/>
        <v>8</v>
      </c>
      <c r="I149" s="11">
        <f t="shared" si="12"/>
        <v>2021</v>
      </c>
    </row>
    <row r="150" spans="3:9" x14ac:dyDescent="0.35">
      <c r="C150" s="11">
        <v>146</v>
      </c>
      <c r="D150" s="11" t="s">
        <v>5</v>
      </c>
      <c r="E150" s="15">
        <v>22000</v>
      </c>
      <c r="F150" s="13">
        <v>44437</v>
      </c>
      <c r="G150" s="11">
        <f t="shared" si="10"/>
        <v>29</v>
      </c>
      <c r="H150" s="11">
        <f t="shared" si="11"/>
        <v>8</v>
      </c>
      <c r="I150" s="11">
        <f t="shared" si="12"/>
        <v>2021</v>
      </c>
    </row>
    <row r="151" spans="3:9" x14ac:dyDescent="0.35">
      <c r="C151" s="11">
        <v>147</v>
      </c>
      <c r="D151" s="11" t="s">
        <v>37</v>
      </c>
      <c r="E151" s="15">
        <v>22000</v>
      </c>
      <c r="F151" s="13">
        <v>44437</v>
      </c>
      <c r="G151" s="11">
        <f t="shared" si="10"/>
        <v>29</v>
      </c>
      <c r="H151" s="11">
        <f t="shared" si="11"/>
        <v>8</v>
      </c>
      <c r="I151" s="11">
        <f t="shared" si="12"/>
        <v>2021</v>
      </c>
    </row>
    <row r="152" spans="3:9" x14ac:dyDescent="0.35">
      <c r="C152" s="11">
        <v>148</v>
      </c>
      <c r="D152" s="11" t="s">
        <v>6</v>
      </c>
      <c r="E152" s="15">
        <v>21000</v>
      </c>
      <c r="F152" s="13">
        <v>44440</v>
      </c>
      <c r="G152" s="11">
        <f t="shared" si="10"/>
        <v>1</v>
      </c>
      <c r="H152" s="11">
        <f t="shared" si="11"/>
        <v>9</v>
      </c>
      <c r="I152" s="11">
        <f t="shared" si="12"/>
        <v>2021</v>
      </c>
    </row>
    <row r="153" spans="3:9" x14ac:dyDescent="0.35">
      <c r="C153" s="11">
        <v>149</v>
      </c>
      <c r="D153" s="11" t="s">
        <v>6</v>
      </c>
      <c r="E153" s="15">
        <v>17000</v>
      </c>
      <c r="F153" s="13">
        <v>44440</v>
      </c>
      <c r="G153" s="11">
        <f t="shared" si="10"/>
        <v>1</v>
      </c>
      <c r="H153" s="11">
        <f t="shared" si="11"/>
        <v>9</v>
      </c>
      <c r="I153" s="11">
        <f t="shared" si="12"/>
        <v>2021</v>
      </c>
    </row>
    <row r="154" spans="3:9" x14ac:dyDescent="0.35">
      <c r="C154" s="11">
        <v>150</v>
      </c>
      <c r="D154" s="11" t="s">
        <v>6</v>
      </c>
      <c r="E154" s="15">
        <v>8000</v>
      </c>
      <c r="F154" s="13">
        <v>44441</v>
      </c>
      <c r="G154" s="11">
        <f t="shared" si="10"/>
        <v>2</v>
      </c>
      <c r="H154" s="11">
        <f t="shared" si="11"/>
        <v>9</v>
      </c>
      <c r="I154" s="11">
        <f t="shared" si="12"/>
        <v>2021</v>
      </c>
    </row>
    <row r="155" spans="3:9" x14ac:dyDescent="0.35">
      <c r="C155" s="11">
        <v>151</v>
      </c>
      <c r="D155" s="11" t="s">
        <v>6</v>
      </c>
      <c r="E155" s="15">
        <v>17000</v>
      </c>
      <c r="F155" s="13">
        <v>44444</v>
      </c>
      <c r="G155" s="11">
        <f t="shared" si="10"/>
        <v>5</v>
      </c>
      <c r="H155" s="11">
        <f t="shared" si="11"/>
        <v>9</v>
      </c>
      <c r="I155" s="11">
        <f t="shared" si="12"/>
        <v>2021</v>
      </c>
    </row>
    <row r="156" spans="3:9" x14ac:dyDescent="0.35">
      <c r="C156" s="11">
        <v>152</v>
      </c>
      <c r="D156" s="11" t="s">
        <v>6</v>
      </c>
      <c r="E156" s="15">
        <v>27000</v>
      </c>
      <c r="F156" s="13">
        <v>44446</v>
      </c>
      <c r="G156" s="11">
        <f t="shared" si="10"/>
        <v>7</v>
      </c>
      <c r="H156" s="11">
        <f t="shared" si="11"/>
        <v>9</v>
      </c>
      <c r="I156" s="11">
        <f t="shared" si="12"/>
        <v>2021</v>
      </c>
    </row>
    <row r="157" spans="3:9" x14ac:dyDescent="0.35">
      <c r="C157" s="11">
        <v>153</v>
      </c>
      <c r="D157" s="11" t="s">
        <v>6</v>
      </c>
      <c r="E157" s="15">
        <v>26000</v>
      </c>
      <c r="F157" s="13">
        <v>44447</v>
      </c>
      <c r="G157" s="11">
        <f t="shared" si="10"/>
        <v>8</v>
      </c>
      <c r="H157" s="11">
        <f t="shared" si="11"/>
        <v>9</v>
      </c>
      <c r="I157" s="11">
        <f t="shared" si="12"/>
        <v>2021</v>
      </c>
    </row>
    <row r="158" spans="3:9" x14ac:dyDescent="0.35">
      <c r="C158" s="11">
        <v>154</v>
      </c>
      <c r="D158" s="11" t="s">
        <v>36</v>
      </c>
      <c r="E158" s="15">
        <v>11000</v>
      </c>
      <c r="F158" s="13">
        <v>44448</v>
      </c>
      <c r="G158" s="11">
        <f t="shared" si="10"/>
        <v>9</v>
      </c>
      <c r="H158" s="11">
        <f t="shared" si="11"/>
        <v>9</v>
      </c>
      <c r="I158" s="11">
        <f t="shared" si="12"/>
        <v>2021</v>
      </c>
    </row>
    <row r="159" spans="3:9" x14ac:dyDescent="0.35">
      <c r="C159" s="11">
        <v>155</v>
      </c>
      <c r="D159" s="11" t="s">
        <v>36</v>
      </c>
      <c r="E159" s="15">
        <v>17000</v>
      </c>
      <c r="F159" s="13">
        <v>44448</v>
      </c>
      <c r="G159" s="11">
        <f t="shared" si="10"/>
        <v>9</v>
      </c>
      <c r="H159" s="11">
        <f t="shared" si="11"/>
        <v>9</v>
      </c>
      <c r="I159" s="11">
        <f t="shared" si="12"/>
        <v>2021</v>
      </c>
    </row>
    <row r="160" spans="3:9" x14ac:dyDescent="0.35">
      <c r="C160" s="11">
        <v>156</v>
      </c>
      <c r="D160" s="11" t="s">
        <v>5</v>
      </c>
      <c r="E160" s="15">
        <v>26000</v>
      </c>
      <c r="F160" s="13">
        <v>44450</v>
      </c>
      <c r="G160" s="11">
        <f t="shared" si="10"/>
        <v>11</v>
      </c>
      <c r="H160" s="11">
        <f t="shared" si="11"/>
        <v>9</v>
      </c>
      <c r="I160" s="11">
        <f t="shared" si="12"/>
        <v>2021</v>
      </c>
    </row>
    <row r="161" spans="3:9" x14ac:dyDescent="0.35">
      <c r="C161" s="11">
        <v>157</v>
      </c>
      <c r="D161" s="11" t="s">
        <v>6</v>
      </c>
      <c r="E161" s="15">
        <v>26000</v>
      </c>
      <c r="F161" s="13">
        <v>44450</v>
      </c>
      <c r="G161" s="11">
        <f t="shared" si="10"/>
        <v>11</v>
      </c>
      <c r="H161" s="11">
        <f t="shared" si="11"/>
        <v>9</v>
      </c>
      <c r="I161" s="11">
        <f t="shared" si="12"/>
        <v>2021</v>
      </c>
    </row>
    <row r="162" spans="3:9" x14ac:dyDescent="0.35">
      <c r="C162" s="11">
        <v>158</v>
      </c>
      <c r="D162" s="11" t="s">
        <v>6</v>
      </c>
      <c r="E162" s="15">
        <v>27000</v>
      </c>
      <c r="F162" s="13">
        <v>44454</v>
      </c>
      <c r="G162" s="11">
        <f t="shared" si="10"/>
        <v>15</v>
      </c>
      <c r="H162" s="11">
        <f t="shared" si="11"/>
        <v>9</v>
      </c>
      <c r="I162" s="11">
        <f t="shared" si="12"/>
        <v>2021</v>
      </c>
    </row>
    <row r="163" spans="3:9" x14ac:dyDescent="0.35">
      <c r="C163" s="11">
        <v>159</v>
      </c>
      <c r="D163" s="11" t="s">
        <v>35</v>
      </c>
      <c r="E163" s="15">
        <v>23000</v>
      </c>
      <c r="F163" s="13">
        <v>44457</v>
      </c>
      <c r="G163" s="11">
        <f t="shared" si="10"/>
        <v>18</v>
      </c>
      <c r="H163" s="11">
        <f t="shared" si="11"/>
        <v>9</v>
      </c>
      <c r="I163" s="11">
        <f t="shared" si="12"/>
        <v>2021</v>
      </c>
    </row>
    <row r="164" spans="3:9" x14ac:dyDescent="0.35">
      <c r="C164" s="11">
        <v>160</v>
      </c>
      <c r="D164" s="11" t="s">
        <v>36</v>
      </c>
      <c r="E164" s="15">
        <v>14000</v>
      </c>
      <c r="F164" s="13">
        <v>44458</v>
      </c>
      <c r="G164" s="11">
        <f t="shared" si="10"/>
        <v>19</v>
      </c>
      <c r="H164" s="11">
        <f t="shared" si="11"/>
        <v>9</v>
      </c>
      <c r="I164" s="11">
        <f t="shared" si="12"/>
        <v>2021</v>
      </c>
    </row>
    <row r="165" spans="3:9" x14ac:dyDescent="0.35">
      <c r="C165" s="11">
        <v>161</v>
      </c>
      <c r="D165" s="11" t="s">
        <v>6</v>
      </c>
      <c r="E165" s="15">
        <v>25000</v>
      </c>
      <c r="F165" s="13">
        <v>44459</v>
      </c>
      <c r="G165" s="11">
        <f t="shared" si="10"/>
        <v>20</v>
      </c>
      <c r="H165" s="11">
        <f t="shared" si="11"/>
        <v>9</v>
      </c>
      <c r="I165" s="11">
        <f t="shared" si="12"/>
        <v>2021</v>
      </c>
    </row>
    <row r="166" spans="3:9" x14ac:dyDescent="0.35">
      <c r="C166" s="11">
        <v>162</v>
      </c>
      <c r="D166" s="11" t="s">
        <v>5</v>
      </c>
      <c r="E166" s="15">
        <v>20000</v>
      </c>
      <c r="F166" s="13">
        <v>44464</v>
      </c>
      <c r="G166" s="11">
        <f t="shared" si="10"/>
        <v>25</v>
      </c>
      <c r="H166" s="11">
        <f t="shared" si="11"/>
        <v>9</v>
      </c>
      <c r="I166" s="11">
        <f t="shared" si="12"/>
        <v>2021</v>
      </c>
    </row>
    <row r="167" spans="3:9" x14ac:dyDescent="0.35">
      <c r="C167" s="11">
        <v>163</v>
      </c>
      <c r="D167" s="11" t="s">
        <v>36</v>
      </c>
      <c r="E167" s="15">
        <v>24000</v>
      </c>
      <c r="F167" s="13">
        <v>44464</v>
      </c>
      <c r="G167" s="11">
        <f t="shared" si="10"/>
        <v>25</v>
      </c>
      <c r="H167" s="11">
        <f t="shared" si="11"/>
        <v>9</v>
      </c>
      <c r="I167" s="11">
        <f t="shared" si="12"/>
        <v>2021</v>
      </c>
    </row>
    <row r="168" spans="3:9" x14ac:dyDescent="0.35">
      <c r="C168" s="11">
        <v>164</v>
      </c>
      <c r="D168" s="11" t="s">
        <v>34</v>
      </c>
      <c r="E168" s="15">
        <v>15000</v>
      </c>
      <c r="F168" s="13">
        <v>44465</v>
      </c>
      <c r="G168" s="11">
        <f t="shared" si="10"/>
        <v>26</v>
      </c>
      <c r="H168" s="11">
        <f t="shared" si="11"/>
        <v>9</v>
      </c>
      <c r="I168" s="11">
        <f t="shared" si="12"/>
        <v>2021</v>
      </c>
    </row>
    <row r="169" spans="3:9" x14ac:dyDescent="0.35">
      <c r="C169" s="11">
        <v>165</v>
      </c>
      <c r="D169" s="11" t="s">
        <v>35</v>
      </c>
      <c r="E169" s="15">
        <v>24000</v>
      </c>
      <c r="F169" s="13">
        <v>44466</v>
      </c>
      <c r="G169" s="11">
        <f t="shared" si="10"/>
        <v>27</v>
      </c>
      <c r="H169" s="11">
        <f t="shared" si="11"/>
        <v>9</v>
      </c>
      <c r="I169" s="11">
        <f t="shared" si="12"/>
        <v>2021</v>
      </c>
    </row>
    <row r="170" spans="3:9" x14ac:dyDescent="0.35">
      <c r="C170" s="11">
        <v>166</v>
      </c>
      <c r="D170" s="11" t="s">
        <v>6</v>
      </c>
      <c r="E170" s="15">
        <v>19000</v>
      </c>
      <c r="F170" s="13">
        <v>44468</v>
      </c>
      <c r="G170" s="11">
        <f t="shared" si="10"/>
        <v>29</v>
      </c>
      <c r="H170" s="11">
        <f t="shared" si="11"/>
        <v>9</v>
      </c>
      <c r="I170" s="11">
        <f t="shared" si="12"/>
        <v>2021</v>
      </c>
    </row>
    <row r="171" spans="3:9" x14ac:dyDescent="0.35">
      <c r="C171" s="11">
        <v>167</v>
      </c>
      <c r="D171" s="11" t="s">
        <v>34</v>
      </c>
      <c r="E171" s="15">
        <v>8000</v>
      </c>
      <c r="F171" s="13">
        <v>44468</v>
      </c>
      <c r="G171" s="11">
        <f t="shared" si="10"/>
        <v>29</v>
      </c>
      <c r="H171" s="11">
        <f t="shared" si="11"/>
        <v>9</v>
      </c>
      <c r="I171" s="11">
        <f t="shared" si="12"/>
        <v>2021</v>
      </c>
    </row>
    <row r="172" spans="3:9" x14ac:dyDescent="0.35">
      <c r="C172" s="11">
        <v>168</v>
      </c>
      <c r="D172" s="11" t="s">
        <v>6</v>
      </c>
      <c r="E172" s="15">
        <v>21000</v>
      </c>
      <c r="F172" s="13">
        <v>44472</v>
      </c>
      <c r="G172" s="11">
        <f t="shared" si="10"/>
        <v>3</v>
      </c>
      <c r="H172" s="11">
        <f t="shared" si="11"/>
        <v>10</v>
      </c>
      <c r="I172" s="11">
        <f t="shared" si="12"/>
        <v>2021</v>
      </c>
    </row>
    <row r="173" spans="3:9" x14ac:dyDescent="0.35">
      <c r="C173" s="11">
        <v>169</v>
      </c>
      <c r="D173" s="11" t="s">
        <v>34</v>
      </c>
      <c r="E173" s="15">
        <v>26000</v>
      </c>
      <c r="F173" s="13">
        <v>44473</v>
      </c>
      <c r="G173" s="11">
        <f t="shared" si="10"/>
        <v>4</v>
      </c>
      <c r="H173" s="11">
        <f t="shared" si="11"/>
        <v>10</v>
      </c>
      <c r="I173" s="11">
        <f t="shared" si="12"/>
        <v>2021</v>
      </c>
    </row>
    <row r="174" spans="3:9" x14ac:dyDescent="0.35">
      <c r="C174" s="11">
        <v>170</v>
      </c>
      <c r="D174" s="11" t="s">
        <v>6</v>
      </c>
      <c r="E174" s="15">
        <v>22000</v>
      </c>
      <c r="F174" s="13">
        <v>44476</v>
      </c>
      <c r="G174" s="11">
        <f t="shared" si="10"/>
        <v>7</v>
      </c>
      <c r="H174" s="11">
        <f t="shared" si="11"/>
        <v>10</v>
      </c>
      <c r="I174" s="11">
        <f t="shared" si="12"/>
        <v>2021</v>
      </c>
    </row>
    <row r="175" spans="3:9" x14ac:dyDescent="0.35">
      <c r="C175" s="11">
        <v>171</v>
      </c>
      <c r="D175" s="11" t="s">
        <v>34</v>
      </c>
      <c r="E175" s="15">
        <v>12000</v>
      </c>
      <c r="F175" s="13">
        <v>44479</v>
      </c>
      <c r="G175" s="11">
        <f t="shared" si="10"/>
        <v>10</v>
      </c>
      <c r="H175" s="11">
        <f t="shared" si="11"/>
        <v>10</v>
      </c>
      <c r="I175" s="11">
        <f t="shared" si="12"/>
        <v>2021</v>
      </c>
    </row>
    <row r="176" spans="3:9" x14ac:dyDescent="0.35">
      <c r="C176" s="11">
        <v>172</v>
      </c>
      <c r="D176" s="11" t="s">
        <v>5</v>
      </c>
      <c r="E176" s="15">
        <v>17000</v>
      </c>
      <c r="F176" s="13">
        <v>44485</v>
      </c>
      <c r="G176" s="11">
        <f t="shared" si="10"/>
        <v>16</v>
      </c>
      <c r="H176" s="11">
        <f t="shared" si="11"/>
        <v>10</v>
      </c>
      <c r="I176" s="11">
        <f t="shared" si="12"/>
        <v>2021</v>
      </c>
    </row>
    <row r="177" spans="3:9" x14ac:dyDescent="0.35">
      <c r="C177" s="11">
        <v>173</v>
      </c>
      <c r="D177" s="11" t="s">
        <v>5</v>
      </c>
      <c r="E177" s="15">
        <v>16000</v>
      </c>
      <c r="F177" s="13">
        <v>44492</v>
      </c>
      <c r="G177" s="11">
        <f t="shared" si="10"/>
        <v>23</v>
      </c>
      <c r="H177" s="11">
        <f t="shared" si="11"/>
        <v>10</v>
      </c>
      <c r="I177" s="11">
        <f t="shared" si="12"/>
        <v>2021</v>
      </c>
    </row>
    <row r="178" spans="3:9" x14ac:dyDescent="0.35">
      <c r="C178" s="11">
        <v>174</v>
      </c>
      <c r="D178" s="11" t="s">
        <v>6</v>
      </c>
      <c r="E178" s="15">
        <v>21000</v>
      </c>
      <c r="F178" s="13">
        <v>44492</v>
      </c>
      <c r="G178" s="11">
        <f t="shared" si="10"/>
        <v>23</v>
      </c>
      <c r="H178" s="11">
        <f t="shared" si="11"/>
        <v>10</v>
      </c>
      <c r="I178" s="11">
        <f t="shared" si="12"/>
        <v>2021</v>
      </c>
    </row>
    <row r="179" spans="3:9" x14ac:dyDescent="0.35">
      <c r="C179" s="11">
        <v>175</v>
      </c>
      <c r="D179" s="11" t="s">
        <v>6</v>
      </c>
      <c r="E179" s="15">
        <v>17000</v>
      </c>
      <c r="F179" s="13">
        <v>44494</v>
      </c>
      <c r="G179" s="11">
        <f t="shared" si="10"/>
        <v>25</v>
      </c>
      <c r="H179" s="11">
        <f t="shared" si="11"/>
        <v>10</v>
      </c>
      <c r="I179" s="11">
        <f t="shared" si="12"/>
        <v>2021</v>
      </c>
    </row>
    <row r="180" spans="3:9" x14ac:dyDescent="0.35">
      <c r="C180" s="11">
        <v>176</v>
      </c>
      <c r="D180" s="11" t="s">
        <v>6</v>
      </c>
      <c r="E180" s="15">
        <v>22000</v>
      </c>
      <c r="F180" s="13">
        <v>44495</v>
      </c>
      <c r="G180" s="11">
        <f t="shared" si="10"/>
        <v>26</v>
      </c>
      <c r="H180" s="11">
        <f t="shared" si="11"/>
        <v>10</v>
      </c>
      <c r="I180" s="11">
        <f t="shared" si="12"/>
        <v>2021</v>
      </c>
    </row>
    <row r="181" spans="3:9" x14ac:dyDescent="0.35">
      <c r="C181" s="11">
        <v>177</v>
      </c>
      <c r="D181" s="11" t="s">
        <v>6</v>
      </c>
      <c r="E181" s="15">
        <v>17000</v>
      </c>
      <c r="F181" s="13">
        <v>44495</v>
      </c>
      <c r="G181" s="11">
        <f t="shared" si="10"/>
        <v>26</v>
      </c>
      <c r="H181" s="11">
        <f t="shared" si="11"/>
        <v>10</v>
      </c>
      <c r="I181" s="11">
        <f t="shared" si="12"/>
        <v>2021</v>
      </c>
    </row>
    <row r="182" spans="3:9" x14ac:dyDescent="0.35">
      <c r="C182" s="11">
        <v>178</v>
      </c>
      <c r="D182" s="11" t="s">
        <v>37</v>
      </c>
      <c r="E182" s="15">
        <v>18000</v>
      </c>
      <c r="F182" s="13">
        <v>44495</v>
      </c>
      <c r="G182" s="11">
        <f t="shared" si="10"/>
        <v>26</v>
      </c>
      <c r="H182" s="11">
        <f t="shared" si="11"/>
        <v>10</v>
      </c>
      <c r="I182" s="11">
        <f t="shared" si="12"/>
        <v>2021</v>
      </c>
    </row>
    <row r="183" spans="3:9" x14ac:dyDescent="0.35">
      <c r="C183" s="11">
        <v>179</v>
      </c>
      <c r="D183" s="11" t="s">
        <v>35</v>
      </c>
      <c r="E183" s="15">
        <v>12000</v>
      </c>
      <c r="F183" s="13">
        <v>44502</v>
      </c>
      <c r="G183" s="11">
        <f t="shared" si="10"/>
        <v>2</v>
      </c>
      <c r="H183" s="11">
        <f t="shared" si="11"/>
        <v>11</v>
      </c>
      <c r="I183" s="11">
        <f t="shared" si="12"/>
        <v>2021</v>
      </c>
    </row>
    <row r="184" spans="3:9" x14ac:dyDescent="0.35">
      <c r="C184" s="11">
        <v>180</v>
      </c>
      <c r="D184" s="11" t="s">
        <v>6</v>
      </c>
      <c r="E184" s="15">
        <v>13000</v>
      </c>
      <c r="F184" s="13">
        <v>44503</v>
      </c>
      <c r="G184" s="11">
        <f t="shared" si="10"/>
        <v>3</v>
      </c>
      <c r="H184" s="11">
        <f t="shared" si="11"/>
        <v>11</v>
      </c>
      <c r="I184" s="11">
        <f t="shared" si="12"/>
        <v>2021</v>
      </c>
    </row>
    <row r="185" spans="3:9" x14ac:dyDescent="0.35">
      <c r="C185" s="11">
        <v>181</v>
      </c>
      <c r="D185" s="11" t="s">
        <v>34</v>
      </c>
      <c r="E185" s="15">
        <v>20000</v>
      </c>
      <c r="F185" s="13">
        <v>44503</v>
      </c>
      <c r="G185" s="11">
        <f t="shared" si="10"/>
        <v>3</v>
      </c>
      <c r="H185" s="11">
        <f t="shared" si="11"/>
        <v>11</v>
      </c>
      <c r="I185" s="11">
        <f t="shared" si="12"/>
        <v>2021</v>
      </c>
    </row>
    <row r="186" spans="3:9" x14ac:dyDescent="0.35">
      <c r="C186" s="11">
        <v>182</v>
      </c>
      <c r="D186" s="11" t="s">
        <v>5</v>
      </c>
      <c r="E186" s="15">
        <v>11000</v>
      </c>
      <c r="F186" s="13">
        <v>44509</v>
      </c>
      <c r="G186" s="11">
        <f t="shared" si="10"/>
        <v>9</v>
      </c>
      <c r="H186" s="11">
        <f t="shared" si="11"/>
        <v>11</v>
      </c>
      <c r="I186" s="11">
        <f t="shared" si="12"/>
        <v>2021</v>
      </c>
    </row>
    <row r="187" spans="3:9" x14ac:dyDescent="0.35">
      <c r="C187" s="11">
        <v>183</v>
      </c>
      <c r="D187" s="11" t="s">
        <v>5</v>
      </c>
      <c r="E187" s="15">
        <v>21000</v>
      </c>
      <c r="F187" s="13">
        <v>44512</v>
      </c>
      <c r="G187" s="11">
        <f t="shared" si="10"/>
        <v>12</v>
      </c>
      <c r="H187" s="11">
        <f t="shared" si="11"/>
        <v>11</v>
      </c>
      <c r="I187" s="11">
        <f t="shared" si="12"/>
        <v>2021</v>
      </c>
    </row>
    <row r="188" spans="3:9" x14ac:dyDescent="0.35">
      <c r="C188" s="11">
        <v>184</v>
      </c>
      <c r="D188" s="11" t="s">
        <v>6</v>
      </c>
      <c r="E188" s="15">
        <v>27000</v>
      </c>
      <c r="F188" s="13">
        <v>44515</v>
      </c>
      <c r="G188" s="11">
        <f t="shared" si="10"/>
        <v>15</v>
      </c>
      <c r="H188" s="11">
        <f t="shared" si="11"/>
        <v>11</v>
      </c>
      <c r="I188" s="11">
        <f t="shared" si="12"/>
        <v>2021</v>
      </c>
    </row>
    <row r="189" spans="3:9" x14ac:dyDescent="0.35">
      <c r="C189" s="11">
        <v>185</v>
      </c>
      <c r="D189" s="11" t="s">
        <v>34</v>
      </c>
      <c r="E189" s="15">
        <v>14000</v>
      </c>
      <c r="F189" s="13">
        <v>44525</v>
      </c>
      <c r="G189" s="11">
        <f t="shared" si="10"/>
        <v>25</v>
      </c>
      <c r="H189" s="11">
        <f t="shared" si="11"/>
        <v>11</v>
      </c>
      <c r="I189" s="11">
        <f t="shared" si="12"/>
        <v>2021</v>
      </c>
    </row>
    <row r="190" spans="3:9" x14ac:dyDescent="0.35">
      <c r="C190" s="11">
        <v>186</v>
      </c>
      <c r="D190" s="11" t="s">
        <v>36</v>
      </c>
      <c r="E190" s="15">
        <v>7000</v>
      </c>
      <c r="F190" s="13">
        <v>44525</v>
      </c>
      <c r="G190" s="11">
        <f t="shared" si="10"/>
        <v>25</v>
      </c>
      <c r="H190" s="11">
        <f t="shared" si="11"/>
        <v>11</v>
      </c>
      <c r="I190" s="11">
        <f t="shared" si="12"/>
        <v>2021</v>
      </c>
    </row>
    <row r="191" spans="3:9" x14ac:dyDescent="0.35">
      <c r="C191" s="11">
        <v>187</v>
      </c>
      <c r="D191" s="11" t="s">
        <v>35</v>
      </c>
      <c r="E191" s="15">
        <v>28000</v>
      </c>
      <c r="F191" s="13">
        <v>44526</v>
      </c>
      <c r="G191" s="11">
        <f t="shared" si="10"/>
        <v>26</v>
      </c>
      <c r="H191" s="11">
        <f t="shared" si="11"/>
        <v>11</v>
      </c>
      <c r="I191" s="11">
        <f t="shared" si="12"/>
        <v>2021</v>
      </c>
    </row>
    <row r="192" spans="3:9" x14ac:dyDescent="0.35">
      <c r="C192" s="11">
        <v>188</v>
      </c>
      <c r="D192" s="11" t="s">
        <v>35</v>
      </c>
      <c r="E192" s="15">
        <v>25000</v>
      </c>
      <c r="F192" s="13">
        <v>44528</v>
      </c>
      <c r="G192" s="11">
        <f t="shared" si="10"/>
        <v>28</v>
      </c>
      <c r="H192" s="11">
        <f t="shared" si="11"/>
        <v>11</v>
      </c>
      <c r="I192" s="11">
        <f t="shared" si="12"/>
        <v>2021</v>
      </c>
    </row>
    <row r="193" spans="3:9" x14ac:dyDescent="0.35">
      <c r="C193" s="11">
        <v>189</v>
      </c>
      <c r="D193" s="11" t="s">
        <v>6</v>
      </c>
      <c r="E193" s="15">
        <v>22000</v>
      </c>
      <c r="F193" s="13">
        <v>44528</v>
      </c>
      <c r="G193" s="11">
        <f t="shared" si="10"/>
        <v>28</v>
      </c>
      <c r="H193" s="11">
        <f t="shared" si="11"/>
        <v>11</v>
      </c>
      <c r="I193" s="11">
        <f t="shared" si="12"/>
        <v>2021</v>
      </c>
    </row>
    <row r="194" spans="3:9" x14ac:dyDescent="0.35">
      <c r="C194" s="11">
        <v>190</v>
      </c>
      <c r="D194" s="11" t="s">
        <v>5</v>
      </c>
      <c r="E194" s="15">
        <v>15000</v>
      </c>
      <c r="F194" s="13">
        <v>44529</v>
      </c>
      <c r="G194" s="11">
        <f t="shared" si="10"/>
        <v>29</v>
      </c>
      <c r="H194" s="11">
        <f t="shared" si="11"/>
        <v>11</v>
      </c>
      <c r="I194" s="11">
        <f t="shared" si="12"/>
        <v>2021</v>
      </c>
    </row>
    <row r="195" spans="3:9" x14ac:dyDescent="0.35">
      <c r="C195" s="11">
        <v>191</v>
      </c>
      <c r="D195" s="11" t="s">
        <v>6</v>
      </c>
      <c r="E195" s="15">
        <v>25000</v>
      </c>
      <c r="F195" s="13">
        <v>44530</v>
      </c>
      <c r="G195" s="11">
        <f t="shared" si="10"/>
        <v>30</v>
      </c>
      <c r="H195" s="11">
        <f t="shared" si="11"/>
        <v>11</v>
      </c>
      <c r="I195" s="11">
        <f t="shared" si="12"/>
        <v>2021</v>
      </c>
    </row>
    <row r="196" spans="3:9" x14ac:dyDescent="0.35">
      <c r="C196" s="11">
        <v>192</v>
      </c>
      <c r="D196" s="11" t="s">
        <v>34</v>
      </c>
      <c r="E196" s="15">
        <v>23000</v>
      </c>
      <c r="F196" s="13">
        <v>44532</v>
      </c>
      <c r="G196" s="11">
        <f t="shared" si="10"/>
        <v>2</v>
      </c>
      <c r="H196" s="11">
        <f t="shared" si="11"/>
        <v>12</v>
      </c>
      <c r="I196" s="11">
        <f t="shared" si="12"/>
        <v>2021</v>
      </c>
    </row>
    <row r="197" spans="3:9" x14ac:dyDescent="0.35">
      <c r="C197" s="11">
        <v>193</v>
      </c>
      <c r="D197" s="11" t="s">
        <v>34</v>
      </c>
      <c r="E197" s="15">
        <v>27000</v>
      </c>
      <c r="F197" s="13">
        <v>44534</v>
      </c>
      <c r="G197" s="11">
        <f t="shared" si="10"/>
        <v>4</v>
      </c>
      <c r="H197" s="11">
        <f t="shared" si="11"/>
        <v>12</v>
      </c>
      <c r="I197" s="11">
        <f t="shared" si="12"/>
        <v>2021</v>
      </c>
    </row>
    <row r="198" spans="3:9" x14ac:dyDescent="0.35">
      <c r="C198" s="11">
        <v>194</v>
      </c>
      <c r="D198" s="11" t="s">
        <v>5</v>
      </c>
      <c r="E198" s="15">
        <v>26000</v>
      </c>
      <c r="F198" s="13">
        <v>44535</v>
      </c>
      <c r="G198" s="11">
        <f t="shared" ref="G198:G204" si="13">DAY(F198)</f>
        <v>5</v>
      </c>
      <c r="H198" s="11">
        <f t="shared" ref="H198:H204" si="14">MONTH(F198)</f>
        <v>12</v>
      </c>
      <c r="I198" s="11">
        <f t="shared" ref="I198:I204" si="15">YEAR(F198)</f>
        <v>2021</v>
      </c>
    </row>
    <row r="199" spans="3:9" x14ac:dyDescent="0.35">
      <c r="C199" s="11">
        <v>195</v>
      </c>
      <c r="D199" s="11" t="s">
        <v>37</v>
      </c>
      <c r="E199" s="15">
        <v>17000</v>
      </c>
      <c r="F199" s="13">
        <v>44536</v>
      </c>
      <c r="G199" s="11">
        <f t="shared" si="13"/>
        <v>6</v>
      </c>
      <c r="H199" s="11">
        <f t="shared" si="14"/>
        <v>12</v>
      </c>
      <c r="I199" s="11">
        <f t="shared" si="15"/>
        <v>2021</v>
      </c>
    </row>
    <row r="200" spans="3:9" x14ac:dyDescent="0.35">
      <c r="C200" s="11">
        <v>196</v>
      </c>
      <c r="D200" s="11" t="s">
        <v>6</v>
      </c>
      <c r="E200" s="15">
        <v>16000</v>
      </c>
      <c r="F200" s="13">
        <v>44542</v>
      </c>
      <c r="G200" s="11">
        <f t="shared" si="13"/>
        <v>12</v>
      </c>
      <c r="H200" s="11">
        <f t="shared" si="14"/>
        <v>12</v>
      </c>
      <c r="I200" s="11">
        <f t="shared" si="15"/>
        <v>2021</v>
      </c>
    </row>
    <row r="201" spans="3:9" x14ac:dyDescent="0.35">
      <c r="C201" s="11">
        <v>197</v>
      </c>
      <c r="D201" s="11" t="s">
        <v>6</v>
      </c>
      <c r="E201" s="15">
        <v>28000</v>
      </c>
      <c r="F201" s="13">
        <v>44542</v>
      </c>
      <c r="G201" s="11">
        <f t="shared" si="13"/>
        <v>12</v>
      </c>
      <c r="H201" s="11">
        <f t="shared" si="14"/>
        <v>12</v>
      </c>
      <c r="I201" s="11">
        <f t="shared" si="15"/>
        <v>2021</v>
      </c>
    </row>
    <row r="202" spans="3:9" x14ac:dyDescent="0.35">
      <c r="C202" s="11">
        <v>198</v>
      </c>
      <c r="D202" s="11" t="s">
        <v>6</v>
      </c>
      <c r="E202" s="15">
        <v>14000</v>
      </c>
      <c r="F202" s="13">
        <v>44542</v>
      </c>
      <c r="G202" s="11">
        <f t="shared" si="13"/>
        <v>12</v>
      </c>
      <c r="H202" s="11">
        <f t="shared" si="14"/>
        <v>12</v>
      </c>
      <c r="I202" s="11">
        <f t="shared" si="15"/>
        <v>2021</v>
      </c>
    </row>
    <row r="203" spans="3:9" x14ac:dyDescent="0.35">
      <c r="C203" s="11">
        <v>199</v>
      </c>
      <c r="D203" s="11" t="s">
        <v>6</v>
      </c>
      <c r="E203" s="15">
        <v>27000</v>
      </c>
      <c r="F203" s="13">
        <v>44545</v>
      </c>
      <c r="G203" s="11">
        <f t="shared" si="13"/>
        <v>15</v>
      </c>
      <c r="H203" s="11">
        <f t="shared" si="14"/>
        <v>12</v>
      </c>
      <c r="I203" s="11">
        <f t="shared" si="15"/>
        <v>2021</v>
      </c>
    </row>
    <row r="204" spans="3:9" x14ac:dyDescent="0.35">
      <c r="C204" s="11">
        <v>200</v>
      </c>
      <c r="D204" s="11" t="s">
        <v>6</v>
      </c>
      <c r="E204" s="15">
        <v>16000</v>
      </c>
      <c r="F204" s="13">
        <v>44546</v>
      </c>
      <c r="G204" s="11">
        <f t="shared" si="13"/>
        <v>16</v>
      </c>
      <c r="H204" s="11">
        <f t="shared" si="14"/>
        <v>12</v>
      </c>
      <c r="I204" s="11">
        <f t="shared" si="15"/>
        <v>2021</v>
      </c>
    </row>
  </sheetData>
  <mergeCells count="2">
    <mergeCell ref="M3:X3"/>
    <mergeCell ref="L3:L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255D0-E151-E841-A6AA-65B9A947DDA2}">
  <dimension ref="B4:L41"/>
  <sheetViews>
    <sheetView showGridLines="0" workbookViewId="0">
      <selection activeCell="D4" sqref="D4"/>
    </sheetView>
  </sheetViews>
  <sheetFormatPr defaultColWidth="10.6640625" defaultRowHeight="15.5" x14ac:dyDescent="0.35"/>
  <cols>
    <col min="2" max="2" width="16" bestFit="1" customWidth="1"/>
    <col min="3" max="3" width="14.83203125" bestFit="1" customWidth="1"/>
    <col min="5" max="5" width="16.58203125" customWidth="1"/>
    <col min="6" max="6" width="12" bestFit="1" customWidth="1"/>
    <col min="8" max="8" width="4.9140625" bestFit="1" customWidth="1"/>
    <col min="9" max="9" width="12.4140625" bestFit="1" customWidth="1"/>
    <col min="10" max="10" width="16.1640625" bestFit="1" customWidth="1"/>
    <col min="11" max="11" width="13.6640625" bestFit="1" customWidth="1"/>
    <col min="12" max="12" width="16.9140625" bestFit="1" customWidth="1"/>
    <col min="13" max="13" width="12.1640625" bestFit="1" customWidth="1"/>
    <col min="14" max="14" width="13" bestFit="1" customWidth="1"/>
    <col min="16" max="16" width="3.1640625" bestFit="1" customWidth="1"/>
    <col min="17" max="18" width="13" bestFit="1" customWidth="1"/>
    <col min="19" max="19" width="12.1640625" bestFit="1" customWidth="1"/>
    <col min="20" max="20" width="13" bestFit="1" customWidth="1"/>
  </cols>
  <sheetData>
    <row r="4" spans="2:12" x14ac:dyDescent="0.35">
      <c r="C4" s="21" t="s">
        <v>33</v>
      </c>
      <c r="D4" s="21" t="s">
        <v>43</v>
      </c>
      <c r="E4" s="21" t="s">
        <v>60</v>
      </c>
      <c r="F4" s="21" t="s">
        <v>59</v>
      </c>
      <c r="H4" s="55" t="s">
        <v>78</v>
      </c>
      <c r="I4" s="55" t="s">
        <v>79</v>
      </c>
      <c r="J4" s="55" t="s">
        <v>80</v>
      </c>
    </row>
    <row r="5" spans="2:12" x14ac:dyDescent="0.35">
      <c r="C5" s="24" t="s">
        <v>34</v>
      </c>
      <c r="D5" s="11">
        <v>454000</v>
      </c>
      <c r="E5" s="12">
        <v>0.2</v>
      </c>
      <c r="F5" s="14">
        <f>D5*E5</f>
        <v>90800</v>
      </c>
      <c r="H5">
        <v>10</v>
      </c>
      <c r="I5" s="9">
        <f>F11*C16</f>
        <v>5237555.0854815943</v>
      </c>
      <c r="J5" s="58">
        <f>I5*(1+C14)^(10)</f>
        <v>11307483.947177347</v>
      </c>
    </row>
    <row r="6" spans="2:12" x14ac:dyDescent="0.35">
      <c r="C6" s="25" t="s">
        <v>36</v>
      </c>
      <c r="D6" s="11">
        <v>500000</v>
      </c>
      <c r="E6" s="54">
        <v>0.25</v>
      </c>
      <c r="F6" s="14">
        <f t="shared" ref="F6:F11" si="0">D6*E6</f>
        <v>125000</v>
      </c>
    </row>
    <row r="7" spans="2:12" x14ac:dyDescent="0.35">
      <c r="C7" s="25" t="s">
        <v>5</v>
      </c>
      <c r="D7" s="11">
        <v>785000</v>
      </c>
      <c r="E7" s="12">
        <v>0.15</v>
      </c>
      <c r="F7" s="14">
        <f t="shared" si="0"/>
        <v>117750</v>
      </c>
    </row>
    <row r="8" spans="2:12" x14ac:dyDescent="0.35">
      <c r="C8" s="25" t="s">
        <v>6</v>
      </c>
      <c r="D8" s="11">
        <v>1312000</v>
      </c>
      <c r="E8" s="12">
        <v>0.15</v>
      </c>
      <c r="F8" s="14">
        <f t="shared" si="0"/>
        <v>196800</v>
      </c>
    </row>
    <row r="9" spans="2:12" x14ac:dyDescent="0.35">
      <c r="C9" s="25" t="s">
        <v>35</v>
      </c>
      <c r="D9" s="11">
        <v>412000</v>
      </c>
      <c r="E9" s="12">
        <v>0.3</v>
      </c>
      <c r="F9" s="14">
        <f t="shared" si="0"/>
        <v>123600</v>
      </c>
    </row>
    <row r="10" spans="2:12" x14ac:dyDescent="0.35">
      <c r="C10" s="25" t="s">
        <v>37</v>
      </c>
      <c r="D10" s="11">
        <v>211000</v>
      </c>
      <c r="E10" s="12">
        <v>0.6</v>
      </c>
      <c r="F10" s="14">
        <f t="shared" si="0"/>
        <v>126600</v>
      </c>
    </row>
    <row r="11" spans="2:12" x14ac:dyDescent="0.35">
      <c r="C11" s="26" t="s">
        <v>52</v>
      </c>
      <c r="D11" s="27"/>
      <c r="E11" s="28"/>
      <c r="F11" s="14">
        <f>SUM(F5:F10)</f>
        <v>780550</v>
      </c>
      <c r="H11" s="59" t="s">
        <v>77</v>
      </c>
      <c r="I11" s="59" t="s">
        <v>85</v>
      </c>
      <c r="J11" s="59" t="s">
        <v>86</v>
      </c>
      <c r="K11" s="59" t="s">
        <v>87</v>
      </c>
      <c r="L11" s="59" t="s">
        <v>88</v>
      </c>
    </row>
    <row r="12" spans="2:12" x14ac:dyDescent="0.35">
      <c r="H12">
        <v>1</v>
      </c>
      <c r="I12" s="9">
        <f>F11</f>
        <v>780550</v>
      </c>
      <c r="J12">
        <f>(1-$C$15^H12)/$C$14</f>
        <v>0.92592596401493388</v>
      </c>
      <c r="K12" s="58">
        <f>I12*J12</f>
        <v>722731.51121185662</v>
      </c>
      <c r="L12" s="58">
        <f>K12*(1+$C$14)^H12</f>
        <v>780549.99999999942</v>
      </c>
    </row>
    <row r="13" spans="2:12" x14ac:dyDescent="0.35">
      <c r="B13" t="s">
        <v>82</v>
      </c>
      <c r="C13" s="57">
        <v>7.6961000000000002E-2</v>
      </c>
      <c r="H13">
        <v>2</v>
      </c>
      <c r="I13" s="58">
        <f>$I$12*(1+6%)^H13</f>
        <v>877025.9800000001</v>
      </c>
      <c r="J13">
        <f t="shared" ref="J13:J21" si="1">(1-$C$15^H13)/$C$14</f>
        <v>1.7832648548519188</v>
      </c>
      <c r="K13" s="58">
        <f t="shared" ref="K13:K21" si="2">I13*J13</f>
        <v>1563969.6069260619</v>
      </c>
      <c r="L13" s="58">
        <f t="shared" ref="L13:L21" si="3">K13*(1+$C$14)^H13</f>
        <v>1824213.9994363498</v>
      </c>
    </row>
    <row r="14" spans="2:12" x14ac:dyDescent="0.35">
      <c r="B14" t="s">
        <v>83</v>
      </c>
      <c r="C14" s="56">
        <f>EXP(C13)-1</f>
        <v>7.9999955572982229E-2</v>
      </c>
      <c r="H14">
        <v>3</v>
      </c>
      <c r="I14" s="58">
        <f t="shared" ref="I14:I21" si="4">$I$12*(1+6%)^H14</f>
        <v>929647.53880000021</v>
      </c>
      <c r="J14">
        <f t="shared" si="1"/>
        <v>2.5770971938376488</v>
      </c>
      <c r="K14" s="58">
        <f t="shared" si="2"/>
        <v>2395792.0634995573</v>
      </c>
      <c r="L14" s="58">
        <f t="shared" si="3"/>
        <v>3018007.6394476821</v>
      </c>
    </row>
    <row r="15" spans="2:12" x14ac:dyDescent="0.35">
      <c r="B15" t="s">
        <v>84</v>
      </c>
      <c r="C15">
        <f>(1+C14)^-1</f>
        <v>0.92592596401493454</v>
      </c>
      <c r="H15">
        <v>4</v>
      </c>
      <c r="I15" s="58">
        <f t="shared" si="4"/>
        <v>985426.39112800022</v>
      </c>
      <c r="J15">
        <f t="shared" si="1"/>
        <v>3.3121271675792419</v>
      </c>
      <c r="K15" s="58">
        <f t="shared" si="2"/>
        <v>3263857.5217046174</v>
      </c>
      <c r="L15" s="58">
        <f t="shared" si="3"/>
        <v>4440441.3946417626</v>
      </c>
    </row>
    <row r="16" spans="2:12" x14ac:dyDescent="0.35">
      <c r="B16" t="s">
        <v>81</v>
      </c>
      <c r="C16">
        <f>(1-C15^10)/C14</f>
        <v>6.7100827435546657</v>
      </c>
      <c r="H16">
        <v>5</v>
      </c>
      <c r="I16" s="58">
        <f t="shared" si="4"/>
        <v>1044551.9745956804</v>
      </c>
      <c r="J16">
        <f t="shared" si="1"/>
        <v>3.9927105045957978</v>
      </c>
      <c r="K16" s="58">
        <f t="shared" si="2"/>
        <v>4170593.6415644558</v>
      </c>
      <c r="L16" s="58">
        <f t="shared" si="3"/>
        <v>6127969.0740694664</v>
      </c>
    </row>
    <row r="17" spans="8:12" x14ac:dyDescent="0.35">
      <c r="H17">
        <v>6</v>
      </c>
      <c r="I17" s="58">
        <f t="shared" si="4"/>
        <v>1107225.0930714211</v>
      </c>
      <c r="J17">
        <f t="shared" si="1"/>
        <v>4.622880287015354</v>
      </c>
      <c r="K17" s="58">
        <f t="shared" si="2"/>
        <v>5118569.056048613</v>
      </c>
      <c r="L17" s="58">
        <f t="shared" si="3"/>
        <v>8122523.8004839113</v>
      </c>
    </row>
    <row r="18" spans="8:12" x14ac:dyDescent="0.35">
      <c r="H18">
        <v>7</v>
      </c>
      <c r="I18" s="58">
        <f t="shared" si="4"/>
        <v>1173658.5986557067</v>
      </c>
      <c r="J18">
        <f t="shared" si="1"/>
        <v>5.2063708502952624</v>
      </c>
      <c r="K18" s="58">
        <f t="shared" si="2"/>
        <v>6110501.9162394581</v>
      </c>
      <c r="L18" s="58">
        <f t="shared" si="3"/>
        <v>10472323.462938612</v>
      </c>
    </row>
    <row r="19" spans="8:12" x14ac:dyDescent="0.35">
      <c r="H19">
        <v>8</v>
      </c>
      <c r="I19" s="58">
        <f t="shared" si="4"/>
        <v>1244078.1145750489</v>
      </c>
      <c r="J19">
        <f t="shared" si="1"/>
        <v>5.746639912593829</v>
      </c>
      <c r="K19" s="58">
        <f t="shared" si="2"/>
        <v>7149268.9476014543</v>
      </c>
      <c r="L19" s="58">
        <f t="shared" si="3"/>
        <v>13232793.52177782</v>
      </c>
    </row>
    <row r="20" spans="8:12" x14ac:dyDescent="0.35">
      <c r="H20">
        <v>9</v>
      </c>
      <c r="I20" s="58">
        <f t="shared" si="4"/>
        <v>1318722.8014495519</v>
      </c>
      <c r="J20">
        <f t="shared" si="1"/>
        <v>6.2468890649300741</v>
      </c>
      <c r="K20" s="58">
        <f t="shared" si="2"/>
        <v>8237915.0480491593</v>
      </c>
      <c r="L20" s="58">
        <f t="shared" si="3"/>
        <v>16467624.202013634</v>
      </c>
    </row>
    <row r="21" spans="8:12" x14ac:dyDescent="0.35">
      <c r="H21">
        <v>10</v>
      </c>
      <c r="I21" s="58">
        <f t="shared" si="4"/>
        <v>1397846.1695365252</v>
      </c>
      <c r="J21">
        <f t="shared" si="1"/>
        <v>6.7100827435546657</v>
      </c>
      <c r="K21" s="58">
        <f t="shared" si="2"/>
        <v>9379663.4603510275</v>
      </c>
      <c r="L21" s="58">
        <f t="shared" si="3"/>
        <v>20249981.580497857</v>
      </c>
    </row>
    <row r="22" spans="8:12" x14ac:dyDescent="0.35">
      <c r="K22" s="58">
        <f>SUM(K12:K21)</f>
        <v>48112862.773196265</v>
      </c>
      <c r="L22" s="58">
        <f>SUM(L12:L21)</f>
        <v>84736428.675307095</v>
      </c>
    </row>
    <row r="30" spans="8:12" x14ac:dyDescent="0.35">
      <c r="H30" s="59" t="s">
        <v>77</v>
      </c>
      <c r="I30" s="59" t="s">
        <v>59</v>
      </c>
      <c r="J30" s="59" t="s">
        <v>86</v>
      </c>
      <c r="K30" s="59" t="s">
        <v>87</v>
      </c>
      <c r="L30" s="59" t="s">
        <v>88</v>
      </c>
    </row>
    <row r="31" spans="8:12" x14ac:dyDescent="0.35">
      <c r="H31">
        <v>1</v>
      </c>
      <c r="I31" s="9">
        <f>F11</f>
        <v>780550</v>
      </c>
      <c r="J31">
        <f>(1-(($C$15)^H31))/$C$14</f>
        <v>0.92592596401493388</v>
      </c>
      <c r="K31" s="58">
        <f>I31*J31</f>
        <v>722731.51121185662</v>
      </c>
      <c r="L31" s="58">
        <f>K31*(1+8%)^H31</f>
        <v>780550.03210880514</v>
      </c>
    </row>
    <row r="32" spans="8:12" x14ac:dyDescent="0.35">
      <c r="H32">
        <v>2</v>
      </c>
      <c r="I32" s="58">
        <f>$I$31*(1+5%)</f>
        <v>819577.5</v>
      </c>
      <c r="J32">
        <f t="shared" ref="J32:J40" si="5">(1-(($C$15)^H32))/$C$14</f>
        <v>1.7832648548519188</v>
      </c>
      <c r="K32" s="58">
        <f t="shared" ref="K32:K40" si="6">I32*J32</f>
        <v>1461523.7515773985</v>
      </c>
      <c r="L32" s="58">
        <f t="shared" ref="L32:L40" si="7">K32*(1+8%)^H32</f>
        <v>1704721.3038398777</v>
      </c>
    </row>
    <row r="33" spans="8:12" x14ac:dyDescent="0.35">
      <c r="H33">
        <v>3</v>
      </c>
      <c r="I33" s="58">
        <f t="shared" ref="I33:I35" si="8">$I$31*(1+5%)</f>
        <v>819577.5</v>
      </c>
      <c r="J33">
        <f t="shared" si="5"/>
        <v>2.5770971938376488</v>
      </c>
      <c r="K33" s="58">
        <f t="shared" si="6"/>
        <v>2112130.8753824756</v>
      </c>
      <c r="L33" s="58">
        <f t="shared" si="7"/>
        <v>2660676.6092898096</v>
      </c>
    </row>
    <row r="34" spans="8:12" x14ac:dyDescent="0.35">
      <c r="H34">
        <v>4</v>
      </c>
      <c r="I34" s="58">
        <f t="shared" si="8"/>
        <v>819577.5</v>
      </c>
      <c r="J34">
        <f t="shared" si="5"/>
        <v>3.3121271675792419</v>
      </c>
      <c r="K34" s="58">
        <f t="shared" si="6"/>
        <v>2714544.9036866762</v>
      </c>
      <c r="L34" s="58">
        <f t="shared" si="7"/>
        <v>3693108.3728899872</v>
      </c>
    </row>
    <row r="35" spans="8:12" x14ac:dyDescent="0.35">
      <c r="H35">
        <v>5</v>
      </c>
      <c r="I35" s="58">
        <f t="shared" si="8"/>
        <v>819577.5</v>
      </c>
      <c r="J35">
        <f t="shared" si="5"/>
        <v>3.9927105045957978</v>
      </c>
      <c r="K35" s="58">
        <f t="shared" si="6"/>
        <v>3272335.6935803625</v>
      </c>
      <c r="L35" s="58">
        <f t="shared" si="7"/>
        <v>4808134.7112924289</v>
      </c>
    </row>
    <row r="36" spans="8:12" x14ac:dyDescent="0.35">
      <c r="H36">
        <v>6</v>
      </c>
      <c r="I36" s="58">
        <f>$I$35*(1-3%)</f>
        <v>794990.17499999993</v>
      </c>
      <c r="J36">
        <f t="shared" si="5"/>
        <v>4.622880287015354</v>
      </c>
      <c r="K36" s="58">
        <f t="shared" si="6"/>
        <v>3675144.4083783864</v>
      </c>
      <c r="L36" s="58">
        <f t="shared" si="7"/>
        <v>5831992.2947668815</v>
      </c>
    </row>
    <row r="37" spans="8:12" x14ac:dyDescent="0.35">
      <c r="H37">
        <v>7</v>
      </c>
      <c r="I37" s="58">
        <f t="shared" ref="I37:I40" si="9">$I$35*(1-3%)</f>
        <v>794990.17499999993</v>
      </c>
      <c r="J37">
        <f t="shared" si="5"/>
        <v>5.2063708502952624</v>
      </c>
      <c r="K37" s="58">
        <f t="shared" si="6"/>
        <v>4139013.6733911289</v>
      </c>
      <c r="L37" s="58">
        <f t="shared" si="7"/>
        <v>7093542.0822679894</v>
      </c>
    </row>
    <row r="38" spans="8:12" x14ac:dyDescent="0.35">
      <c r="H38">
        <v>8</v>
      </c>
      <c r="I38" s="58">
        <f t="shared" si="9"/>
        <v>794990.17499999993</v>
      </c>
      <c r="J38">
        <f t="shared" si="5"/>
        <v>5.746639912593829</v>
      </c>
      <c r="K38" s="58">
        <f t="shared" si="6"/>
        <v>4568522.269774952</v>
      </c>
      <c r="L38" s="58">
        <f t="shared" si="7"/>
        <v>8456015.8854720145</v>
      </c>
    </row>
    <row r="39" spans="8:12" x14ac:dyDescent="0.35">
      <c r="H39">
        <v>9</v>
      </c>
      <c r="I39" s="58">
        <f t="shared" si="9"/>
        <v>794990.17499999993</v>
      </c>
      <c r="J39">
        <f t="shared" si="5"/>
        <v>6.2468890649300741</v>
      </c>
      <c r="K39" s="58">
        <f t="shared" si="6"/>
        <v>4966215.4309343453</v>
      </c>
      <c r="L39" s="58">
        <f t="shared" si="7"/>
        <v>9927487.6256351918</v>
      </c>
    </row>
    <row r="40" spans="8:12" x14ac:dyDescent="0.35">
      <c r="H40">
        <v>10</v>
      </c>
      <c r="I40" s="58">
        <f t="shared" si="9"/>
        <v>794990.17499999993</v>
      </c>
      <c r="J40">
        <f t="shared" si="5"/>
        <v>6.7100827435546657</v>
      </c>
      <c r="K40" s="58">
        <f t="shared" si="6"/>
        <v>5334449.8545630034</v>
      </c>
      <c r="L40" s="58">
        <f t="shared" si="7"/>
        <v>11516677.137714256</v>
      </c>
    </row>
    <row r="41" spans="8:12" x14ac:dyDescent="0.35">
      <c r="K41" s="58">
        <f>SUM(K31:K40)</f>
        <v>32966612.372480586</v>
      </c>
      <c r="L41" s="58">
        <f>SUM(L31:L40)</f>
        <v>56472906.055277243</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Pricing</vt:lpstr>
      <vt:lpstr>Sales</vt:lpstr>
      <vt:lpstr>Pivot</vt:lpstr>
      <vt:lpstr>Taxes</vt:lpstr>
      <vt:lpstr>States</vt:lpstr>
      <vt:lpstr>Charts</vt:lpstr>
      <vt:lpstr>Heat map</vt:lpstr>
      <vt:lpstr>Future ahead</vt:lpstr>
      <vt:lpstr>Sales!Print_Area</vt:lpstr>
      <vt:lpstr>Sales!Print_Titles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Punmiya</dc:creator>
  <cp:lastModifiedBy>Tanisha Saran</cp:lastModifiedBy>
  <cp:lastPrinted>2022-01-24T04:30:54Z</cp:lastPrinted>
  <dcterms:created xsi:type="dcterms:W3CDTF">2021-12-27T08:44:03Z</dcterms:created>
  <dcterms:modified xsi:type="dcterms:W3CDTF">2022-01-25T09:39:21Z</dcterms:modified>
</cp:coreProperties>
</file>